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Y:\AAA TABLERO DEUDA\NUEVO TABLERO\ACH\Informe trimestral de deuda\2025 - 12\"/>
    </mc:Choice>
  </mc:AlternateContent>
  <xr:revisionPtr revIDLastSave="0" documentId="13_ncr:1_{7416854F-0BC2-4662-AC34-DE76F1F2FB11}" xr6:coauthVersionLast="47" xr6:coauthVersionMax="47" xr10:uidLastSave="{00000000-0000-0000-0000-000000000000}"/>
  <bookViews>
    <workbookView xWindow="23880" yWindow="-120" windowWidth="24240" windowHeight="13020" tabRatio="885" xr2:uid="{00000000-000D-0000-FFFF-FFFF00000000}"/>
  </bookViews>
  <sheets>
    <sheet name="Servicios Deuda Anual " sheetId="16" r:id="rId1"/>
    <sheet name="Perfil Int Mensual " sheetId="14" r:id="rId2"/>
    <sheet name="Perfil Amort Mensual " sheetId="15" r:id="rId3"/>
    <sheet name="Ratios 2025" sheetId="5" r:id="rId4"/>
    <sheet name="Avales" sheetId="12" r:id="rId5"/>
    <sheet name="Evolución Deuda Total" sheetId="6" r:id="rId6"/>
    <sheet name="Gráficos" sheetId="13" r:id="rId7"/>
  </sheets>
  <externalReferences>
    <externalReference r:id="rId8"/>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j">#REF!</definedName>
    <definedName name="\k">#REF!</definedName>
    <definedName name="\l">#REF!</definedName>
    <definedName name="\m">#REF!</definedName>
    <definedName name="\n">#REF!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y">#REF!</definedName>
    <definedName name="\z">#REF!</definedName>
    <definedName name="_._IMPUESTOS_SOBRE_COMBUSTIBLES_Y_GAS_NATURAL">#REF!</definedName>
    <definedName name="_._IMPUESTOS_SOBRE_ENERGIA_ELECTRICA">#REF!</definedName>
    <definedName name="_F">#REF!</definedName>
    <definedName name="_Fill" localSheetId="5" hidden="1">#REF!</definedName>
    <definedName name="_Fill" localSheetId="1" hidden="1">#REF!</definedName>
    <definedName name="_Fill" localSheetId="3" hidden="1">#REF!</definedName>
    <definedName name="_Fill" hidden="1">#REF!</definedName>
    <definedName name="_xlnm._FilterDatabase" localSheetId="0" hidden="1">'Servicios Deuda Anual '!$C$1:$D$147</definedName>
    <definedName name="_Key1" localSheetId="5" hidden="1">#REF!</definedName>
    <definedName name="_Key1" localSheetId="1" hidden="1">#REF!</definedName>
    <definedName name="_Key1" localSheetId="3" hidden="1">#REF!</definedName>
    <definedName name="_Key1" hidden="1">#REF!</definedName>
    <definedName name="_Order1" hidden="1">255</definedName>
    <definedName name="_Parse_In" localSheetId="5" hidden="1">#REF!</definedName>
    <definedName name="_Parse_In" localSheetId="1" hidden="1">#REF!</definedName>
    <definedName name="_Parse_In" localSheetId="3" hidden="1">#REF!</definedName>
    <definedName name="_Parse_In" hidden="1">#REF!</definedName>
    <definedName name="_Parse_Out" localSheetId="5" hidden="1">#REF!</definedName>
    <definedName name="_Parse_Out" localSheetId="1" hidden="1">#REF!</definedName>
    <definedName name="_Parse_Out" localSheetId="3" hidden="1">#REF!</definedName>
    <definedName name="_Parse_Out" hidden="1">#REF!</definedName>
    <definedName name="_R">#REF!</definedName>
    <definedName name="_Sort" localSheetId="5" hidden="1">#REF!</definedName>
    <definedName name="_Sort" localSheetId="1" hidden="1">#REF!</definedName>
    <definedName name="_Sort" localSheetId="3" hidden="1">#REF!</definedName>
    <definedName name="_Sort" hidden="1">#REF!</definedName>
    <definedName name="A">#REF!</definedName>
    <definedName name="Acreedor_pesos" localSheetId="2">#REF!</definedName>
    <definedName name="Acreedor_pesos" localSheetId="1">#REF!</definedName>
    <definedName name="Acreedor_pesos" localSheetId="0">#REF!</definedName>
    <definedName name="Acreedor_pesos">#REF!</definedName>
    <definedName name="Acreedor_USD" localSheetId="2">#REF!</definedName>
    <definedName name="Acreedor_USD" localSheetId="1">#REF!</definedName>
    <definedName name="Acreedor_USD" localSheetId="0">#REF!</definedName>
    <definedName name="Acreedor_USD">#REF!</definedName>
    <definedName name="Acreedor_UVA" localSheetId="2">#REF!</definedName>
    <definedName name="Acreedor_UVA" localSheetId="1">#REF!</definedName>
    <definedName name="Acreedor_UVA" localSheetId="0">#REF!</definedName>
    <definedName name="Acreedor_UVA">#REF!</definedName>
    <definedName name="ACwvu.PLA1." localSheetId="5" hidden="1">'[1]COP FED'!#REF!</definedName>
    <definedName name="ACwvu.PLA1." localSheetId="1" hidden="1">'[1]COP FED'!#REF!</definedName>
    <definedName name="ACwvu.PLA1." localSheetId="3" hidden="1">'[1]COP FED'!#REF!</definedName>
    <definedName name="ACwvu.PLA1." hidden="1">'[1]COP FED'!#REF!</definedName>
    <definedName name="ACwvu.PLA2." hidden="1">'[1]COP FED'!$A$1:$N$49</definedName>
    <definedName name="AGRO21">#REF!</definedName>
    <definedName name="_xlnm.Extract">#REF!</definedName>
    <definedName name="_xlnm.Print_Area">#REF!</definedName>
    <definedName name="B">#REF!</definedName>
    <definedName name="Base_datos_IM">#REF!</definedName>
    <definedName name="_xlnm.Database">#REF!</definedName>
    <definedName name="BIDM35">#REF!</definedName>
    <definedName name="BORRAR">#REF!</definedName>
    <definedName name="C_">#REF!</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ntidad_prestada">#REF!</definedName>
    <definedName name="Comisiones">#REF!</definedName>
    <definedName name="COPA">#N/A</definedName>
    <definedName name="COPARTICIPACION_FEDERAL__LEY_N__23548">#REF!</definedName>
    <definedName name="CotizDolar">#REF!</definedName>
    <definedName name="_xlnm.Criteria">#REF!</definedName>
    <definedName name="Criterios_IM">#REF!</definedName>
    <definedName name="D">#REF!</definedName>
    <definedName name="E">#REF!</definedName>
    <definedName name="EXCEDENTE_DEL_10__SEGUN_EL_TOPE_ASIGNADO_A__BUENOS_AIRES__LEY_N__23621">#REF!</definedName>
    <definedName name="Extracción_IM">#REF!</definedName>
    <definedName name="fdafafafafaf">#REF!</definedName>
    <definedName name="Fecha_primer_pago">#REF!</definedName>
    <definedName name="FONDO_COMPENSADOR_DE_DESEQUILIBRIOS_FISCALES_PROVINCIALES">#REF!</definedName>
    <definedName name="FONDO_EDUCATIVO__LEY_N__23906_ART._3_Y_4">#REF!</definedName>
    <definedName name="FONDO_ESPECIAL_DE_DESARROLLO_ELECTRICO_DEL_INTERIOR__LEYES_NROS._23966_ART._19_Y_24065">#REF!</definedName>
    <definedName name="FONDO_NACIONAL_DE_LA_VIVIENDA__LEY_N__23966_ART._18">#REF!</definedName>
    <definedName name="G">#REF!</definedName>
    <definedName name="grafacreedor" localSheetId="2">CHOOSE(#REF!,'Perfil Amort Mensual '!Acreedor_pesos,'Perfil Amort Mensual '!Acreedor_USD,'Perfil Amort Mensual '!Acreedor_UVA)</definedName>
    <definedName name="grafacreedor" localSheetId="1">CHOOSE(#REF!,'Perfil Int Mensual '!Acreedor_pesos,'Perfil Int Mensual '!Acreedor_USD,'Perfil Int Mensual '!Acreedor_UVA)</definedName>
    <definedName name="grafacreedor" localSheetId="0">CHOOSE(#REF!,'Servicios Deuda Anual '!Acreedor_pesos,'Servicios Deuda Anual '!Acreedor_USD,'Servicios Deuda Anual '!Acreedor_UVA)</definedName>
    <definedName name="grafacreedor">CHOOSE(#REF!,Acreedor_pesos,Acreedor_USD,Acreedor_UVA)</definedName>
    <definedName name="grafcomp" localSheetId="2">CHOOSE(#REF!,'Perfil Amort Mensual '!Por_tasa_int,'Perfil Amort Mensual '!Por_moneda)</definedName>
    <definedName name="grafcomp" localSheetId="1">CHOOSE(#REF!,'Perfil Int Mensual '!Por_tasa_int,'Perfil Int Mensual '!Por_moneda)</definedName>
    <definedName name="grafcomp" localSheetId="0">CHOOSE(#REF!,'Servicios Deuda Anual '!Por_tasa_int,'Servicios Deuda Anual '!Por_moneda)</definedName>
    <definedName name="grafcomp">CHOOSE(#REF!,Por_tasa_int,Por_moneda)</definedName>
    <definedName name="grafserv" localSheetId="2">CHOOSE(#REF!,'Perfil Amort Mensual '!Servicio_pesos,'Perfil Amort Mensual '!Servicio_USD,'Perfil Amort Mensual '!Servicio_UVA)</definedName>
    <definedName name="grafserv" localSheetId="1">CHOOSE(#REF!,'Perfil Int Mensual '!Servicio_pesos,'Perfil Int Mensual '!Servicio_USD,'Perfil Int Mensual '!Servicio_UVA)</definedName>
    <definedName name="grafserv" localSheetId="0">CHOOSE(#REF!,'Servicios Deuda Anual '!Servicio_pesos,'Servicios Deuda Anual '!Servicio_USD,'Servicios Deuda Anual '!Servicio_UVA)</definedName>
    <definedName name="grafserv">CHOOSE(#REF!,Servicio_pesos,Servicio_USD,Servicio_UVA)</definedName>
    <definedName name="grafvto" localSheetId="2">CHOOSE(#REF!,'Perfil Amort Mensual '!Vto_en_pesos,'Perfil Amort Mensual '!Vto_en_USD,'Perfil Amort Mensual '!Vto_en_UVA)</definedName>
    <definedName name="grafvto" localSheetId="1">CHOOSE(#REF!,'Perfil Int Mensual '!Vto_en_pesos,'Perfil Int Mensual '!Vto_en_USD,'Perfil Int Mensual '!Vto_en_UVA)</definedName>
    <definedName name="grafvto" localSheetId="0">CHOOSE(#REF!,'Servicios Deuda Anual '!Vto_en_pesos,'Servicios Deuda Anual '!Vto_en_USD,'Servicios Deuda Anual '!Vto_en_UVA)</definedName>
    <definedName name="grafvto">CHOOSE(#REF!,Vto_en_pesos,Vto_en_USD,Vto_en_UVA)</definedName>
    <definedName name="H">#REF!</definedName>
    <definedName name="I">#REF!</definedName>
    <definedName name="IMPRIMIR">#REF!</definedName>
    <definedName name="J">#REF!</definedName>
    <definedName name="K">#REF!</definedName>
    <definedName name="L_">#REF!</definedName>
    <definedName name="LL" localSheetId="5" hidden="1">{FALSE,FALSE,-1.25,-15.5,484.5,276.75,FALSE,FALSE,TRUE,TRUE,0,12,#N/A,46,#N/A,2.93460490463215,15.35,1,FALSE,FALSE,3,TRUE,1,FALSE,100,"Swvu.PLA1.","ACwvu.PLA1.",#N/A,FALSE,FALSE,0,0,0,0,2,"","",TRUE,TRUE,FALSE,FALSE,1,60,#N/A,#N/A,FALSE,FALSE,FALSE,FALSE,FALSE,FALSE,FALSE,9,65532,65532,FALSE,FALSE,TRUE,TRUE,TRUE}</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M">#REF!</definedName>
    <definedName name="N">#REF!</definedName>
    <definedName name="nu" localSheetId="5" hidden="1">'[1]COP FED'!#REF!</definedName>
    <definedName name="nu" localSheetId="1" hidden="1">'[1]COP FED'!#REF!</definedName>
    <definedName name="nu" localSheetId="3" hidden="1">'[1]COP FED'!#REF!</definedName>
    <definedName name="nu" hidden="1">'[1]COP FED'!#REF!</definedName>
    <definedName name="O">#REF!</definedName>
    <definedName name="OBRAS_DE_INFRAESTRUCTURA__LEY_N__23966_ART._19">#REF!</definedName>
    <definedName name="OBRAS_DE_INFRAESTRUCTURA_BASICA_SOCIAL_Y_NECESIDADES_BASICAS_INSATISFECHAS__LEY_N__23621">#REF!</definedName>
    <definedName name="ORGANISMOS_DE_VIALIDAD__LEY_N__23966_ART._19">#REF!</definedName>
    <definedName name="P">#REF!</definedName>
    <definedName name="pagos_por_año">#REF!</definedName>
    <definedName name="Plazo_en_años">#REF!</definedName>
    <definedName name="Por_moneda" localSheetId="2">#REF!</definedName>
    <definedName name="Por_moneda" localSheetId="1">#REF!</definedName>
    <definedName name="Por_moneda" localSheetId="0">#REF!</definedName>
    <definedName name="Por_moneda">#REF!</definedName>
    <definedName name="Por_tasa_int" localSheetId="2">#REF!</definedName>
    <definedName name="Por_tasa_int" localSheetId="1">#REF!</definedName>
    <definedName name="Por_tasa_int" localSheetId="0">#REF!</definedName>
    <definedName name="Por_tasa_int">#REF!</definedName>
    <definedName name="Prliq">#REF!</definedName>
    <definedName name="ProdEstimada">#REF!</definedName>
    <definedName name="prueba">#REF!</definedName>
    <definedName name="Q">#REF!</definedName>
    <definedName name="QUE" hidden="1">{FALSE,FALSE,-1.25,-15.5,484.5,276.75,FALSE,FALSE,TRUE,TRUE,0,12,#N/A,46,#N/A,2.93460490463215,15.35,1,FALSE,FALSE,3,TRUE,1,FALSE,100,"Swvu.PLA1.","ACwvu.PLA1.",#N/A,FALSE,FALSE,0,0,0,0,2,"","",TRUE,TRUE,FALSE,FALSE,1,60,#N/A,#N/A,FALSE,FALSE,FALSE,FALSE,FALSE,FALSE,FALSE,9,65532,65532,FALSE,FALSE,TRUE,TRUE,TRUE}</definedName>
    <definedName name="Rwvu.PLA2." localSheetId="5" hidden="1">'[1]COP FED'!#REF!</definedName>
    <definedName name="Rwvu.PLA2." localSheetId="1" hidden="1">'[1]COP FED'!#REF!</definedName>
    <definedName name="Rwvu.PLA2." localSheetId="3" hidden="1">'[1]COP FED'!#REF!</definedName>
    <definedName name="Rwvu.PLA2." hidden="1">'[1]COP FED'!#REF!</definedName>
    <definedName name="S">#REF!</definedName>
    <definedName name="SEGURIDAD_SOCIAL___BS._PERS._NO_INCORP._AL_PROCESO_ECONOMICO__LEY_N__23966__ART._30">#REF!</definedName>
    <definedName name="SEGURIDAD_SOCIAL___IVA__LEY_N__23966_ART._5_PTO._2">#REF!</definedName>
    <definedName name="Servicio_pesos" localSheetId="2">#REF!</definedName>
    <definedName name="Servicio_pesos" localSheetId="1">#REF!</definedName>
    <definedName name="Servicio_pesos" localSheetId="0">#REF!</definedName>
    <definedName name="Servicio_pesos">#REF!</definedName>
    <definedName name="Servicio_USD" localSheetId="2">#REF!</definedName>
    <definedName name="Servicio_USD" localSheetId="1">#REF!</definedName>
    <definedName name="Servicio_USD" localSheetId="0">#REF!</definedName>
    <definedName name="Servicio_USD">#REF!</definedName>
    <definedName name="Servicio_UVA" localSheetId="2">#REF!</definedName>
    <definedName name="Servicio_UVA" localSheetId="1">#REF!</definedName>
    <definedName name="Servicio_UVA" localSheetId="0">#REF!</definedName>
    <definedName name="Servicio_UVA">#REF!</definedName>
    <definedName name="SUMA_FIJA_FINANCIADA_CON__LA_COPARTICIPACION_FEDERAL_DE_NACION__LEY_N__23621_ART._1">#REF!</definedName>
    <definedName name="Swvu.PLA1." localSheetId="5" hidden="1">'[1]COP FED'!#REF!</definedName>
    <definedName name="Swvu.PLA1." localSheetId="1" hidden="1">'[1]COP FED'!#REF!</definedName>
    <definedName name="Swvu.PLA1." localSheetId="3" hidden="1">'[1]COP FED'!#REF!</definedName>
    <definedName name="Swvu.PLA1." hidden="1">'[1]COP FED'!#REF!</definedName>
    <definedName name="Swvu.PLA2." hidden="1">'[1]COP FED'!$A$1:$N$49</definedName>
    <definedName name="T">#REF!</definedName>
    <definedName name="tasa_interes_anual">#REF!</definedName>
    <definedName name="_xlnm.Print_Titles">#REF!</definedName>
    <definedName name="TOTAL">#REF!</definedName>
    <definedName name="TRANSFERENCIA_DE_SERVICIOS__LEY_N__24049_Y_COMPLEMENTARIAS">#REF!</definedName>
    <definedName name="U">#REF!</definedName>
    <definedName name="V">#REF!</definedName>
    <definedName name="Vto_en_pesos" localSheetId="2">#REF!</definedName>
    <definedName name="Vto_en_pesos" localSheetId="1">#REF!</definedName>
    <definedName name="Vto_en_pesos" localSheetId="0">#REF!</definedName>
    <definedName name="Vto_en_pesos">#REF!</definedName>
    <definedName name="Vto_en_USD" localSheetId="2">#REF!</definedName>
    <definedName name="Vto_en_USD" localSheetId="1">#REF!</definedName>
    <definedName name="Vto_en_USD" localSheetId="0">#REF!</definedName>
    <definedName name="Vto_en_USD">#REF!</definedName>
    <definedName name="Vto_en_UVA" localSheetId="2">#REF!</definedName>
    <definedName name="Vto_en_UVA" localSheetId="1">#REF!</definedName>
    <definedName name="Vto_en_UVA" localSheetId="0">#REF!</definedName>
    <definedName name="Vto_en_UVA">#REF!</definedName>
    <definedName name="W">#REF!</definedName>
    <definedName name="WTI">#REF!</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X">#REF!</definedName>
    <definedName name="Y">#REF!</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6" i="16" l="1"/>
  <c r="R36" i="16"/>
  <c r="S36" i="16"/>
  <c r="T36" i="16"/>
  <c r="U36" i="16"/>
  <c r="V36" i="16"/>
  <c r="W36" i="16"/>
  <c r="X36" i="16"/>
  <c r="Y36" i="16"/>
  <c r="Z36" i="16"/>
  <c r="AA36" i="16"/>
  <c r="P36" i="16"/>
  <c r="AC22" i="14"/>
  <c r="AA22" i="14"/>
  <c r="Z22" i="14"/>
  <c r="Y22" i="14"/>
  <c r="X22" i="14"/>
  <c r="S22" i="14"/>
  <c r="R22" i="14"/>
  <c r="AB22" i="14"/>
  <c r="W22" i="14"/>
  <c r="V22" i="14"/>
  <c r="U22" i="14"/>
  <c r="T22" i="14"/>
  <c r="Q22" i="14"/>
  <c r="P22" i="14"/>
  <c r="O22" i="14"/>
  <c r="N22" i="14"/>
  <c r="M22" i="14"/>
  <c r="L22" i="14"/>
  <c r="K22" i="14"/>
  <c r="J22" i="14"/>
  <c r="I22" i="14"/>
  <c r="H22" i="14"/>
  <c r="G22" i="14"/>
  <c r="F22" i="14"/>
  <c r="F17" i="5"/>
  <c r="E17" i="5"/>
  <c r="E14" i="5"/>
  <c r="E11" i="5"/>
  <c r="F11" i="5"/>
  <c r="E8" i="5"/>
  <c r="F8" i="5"/>
  <c r="F5" i="5"/>
  <c r="E5" i="5"/>
  <c r="F14" i="5" l="1"/>
  <c r="Q136" i="16" l="1"/>
  <c r="Q90" i="16"/>
  <c r="F33" i="16"/>
  <c r="F34" i="16"/>
  <c r="H131" i="16" l="1"/>
  <c r="J131" i="16"/>
  <c r="L131" i="16"/>
  <c r="N131" i="16"/>
  <c r="P131" i="16"/>
  <c r="F131" i="16"/>
  <c r="H85" i="16"/>
  <c r="J85" i="16"/>
  <c r="L85" i="16"/>
  <c r="N85" i="16"/>
  <c r="P85" i="16"/>
  <c r="F85" i="16"/>
  <c r="Q17" i="16" l="1"/>
  <c r="S17" i="16"/>
  <c r="U17" i="16"/>
  <c r="W17" i="16"/>
  <c r="Y17" i="16"/>
  <c r="AA17" i="16"/>
  <c r="Q117" i="16"/>
  <c r="O117" i="16"/>
  <c r="M117" i="16"/>
  <c r="K117" i="16"/>
  <c r="I117" i="16"/>
  <c r="G117" i="16"/>
  <c r="I71" i="16"/>
  <c r="G71" i="16"/>
  <c r="Q71" i="16"/>
  <c r="K71" i="16"/>
  <c r="M71" i="16"/>
  <c r="O71" i="16"/>
  <c r="O136" i="16"/>
  <c r="M136" i="16"/>
  <c r="K136" i="16"/>
  <c r="I136" i="16"/>
  <c r="G136" i="16"/>
  <c r="O90" i="16"/>
  <c r="M90" i="16"/>
  <c r="K90" i="16"/>
  <c r="I90" i="16"/>
  <c r="G90" i="16"/>
  <c r="K85" i="16"/>
  <c r="K131" i="16" l="1"/>
  <c r="M131" i="16"/>
  <c r="O131" i="16"/>
  <c r="M85" i="16"/>
  <c r="I131" i="16"/>
  <c r="Q131" i="16"/>
  <c r="O85" i="16"/>
  <c r="Q85" i="16"/>
  <c r="G131" i="16"/>
  <c r="G85" i="16"/>
  <c r="I85" i="16"/>
  <c r="F18" i="16"/>
  <c r="F17" i="16" s="1"/>
  <c r="D137" i="16"/>
  <c r="D132" i="16"/>
  <c r="D130" i="16"/>
  <c r="D129" i="16"/>
  <c r="D125" i="16"/>
  <c r="D124" i="16"/>
  <c r="D123" i="16"/>
  <c r="D122" i="16"/>
  <c r="O120" i="16"/>
  <c r="I120" i="16"/>
  <c r="D121" i="16"/>
  <c r="Q120" i="16"/>
  <c r="P120" i="16"/>
  <c r="N120" i="16"/>
  <c r="L120" i="16"/>
  <c r="J120" i="16"/>
  <c r="H120" i="16"/>
  <c r="F120" i="16"/>
  <c r="D116" i="16"/>
  <c r="Q114" i="16"/>
  <c r="P114" i="16"/>
  <c r="O114" i="16"/>
  <c r="M114" i="16"/>
  <c r="K114" i="16"/>
  <c r="I114" i="16"/>
  <c r="G114" i="16"/>
  <c r="D113" i="16"/>
  <c r="D112" i="16"/>
  <c r="D111" i="16"/>
  <c r="D110" i="16"/>
  <c r="Q109" i="16"/>
  <c r="O109" i="16"/>
  <c r="M109" i="16"/>
  <c r="K109" i="16"/>
  <c r="I109" i="16"/>
  <c r="G109" i="16"/>
  <c r="D91" i="16"/>
  <c r="D86" i="16"/>
  <c r="D84" i="16"/>
  <c r="D83" i="16"/>
  <c r="D79" i="16"/>
  <c r="D78" i="16"/>
  <c r="D77" i="16"/>
  <c r="D76" i="16"/>
  <c r="Q74" i="16"/>
  <c r="K74" i="16"/>
  <c r="D75" i="16"/>
  <c r="P74" i="16"/>
  <c r="N74" i="16"/>
  <c r="L74" i="16"/>
  <c r="L73" i="16" s="1"/>
  <c r="J74" i="16"/>
  <c r="H74" i="16"/>
  <c r="F74" i="16"/>
  <c r="D70" i="16"/>
  <c r="Q68" i="16"/>
  <c r="P68" i="16"/>
  <c r="O68" i="16"/>
  <c r="M68" i="16"/>
  <c r="K68" i="16"/>
  <c r="I68" i="16"/>
  <c r="G68" i="16"/>
  <c r="D67" i="16"/>
  <c r="D66" i="16"/>
  <c r="D65" i="16"/>
  <c r="D64" i="16"/>
  <c r="Q63" i="16"/>
  <c r="O63" i="16"/>
  <c r="M63" i="16"/>
  <c r="K63" i="16"/>
  <c r="I63" i="16"/>
  <c r="G63" i="16"/>
  <c r="F45" i="16"/>
  <c r="F43" i="16"/>
  <c r="F37" i="16"/>
  <c r="F35" i="16"/>
  <c r="F32" i="16"/>
  <c r="F30" i="16"/>
  <c r="F29" i="16"/>
  <c r="F28" i="16"/>
  <c r="F27" i="16"/>
  <c r="F26" i="16"/>
  <c r="F25" i="16"/>
  <c r="F24" i="16"/>
  <c r="F23" i="16"/>
  <c r="F22" i="16"/>
  <c r="F21" i="16"/>
  <c r="F16" i="16"/>
  <c r="F15" i="16"/>
  <c r="F13" i="16"/>
  <c r="F12" i="16"/>
  <c r="F11" i="16"/>
  <c r="F10" i="16"/>
  <c r="Z14" i="16" l="1"/>
  <c r="F31" i="16"/>
  <c r="AA14" i="16"/>
  <c r="U31" i="16"/>
  <c r="V31" i="16"/>
  <c r="W31" i="16"/>
  <c r="Y31" i="16"/>
  <c r="P31" i="16"/>
  <c r="T31" i="16"/>
  <c r="X31" i="16"/>
  <c r="Z31" i="16"/>
  <c r="R31" i="16"/>
  <c r="S31" i="16"/>
  <c r="P119" i="16"/>
  <c r="H119" i="16"/>
  <c r="N119" i="16"/>
  <c r="Q14" i="16"/>
  <c r="AA9" i="16"/>
  <c r="S9" i="16"/>
  <c r="H73" i="16"/>
  <c r="T20" i="16"/>
  <c r="N73" i="16"/>
  <c r="K73" i="16"/>
  <c r="K100" i="16" s="1"/>
  <c r="U9" i="16"/>
  <c r="P73" i="16"/>
  <c r="J73" i="16"/>
  <c r="L119" i="16"/>
  <c r="Z20" i="16"/>
  <c r="Y9" i="16"/>
  <c r="W14" i="16"/>
  <c r="F73" i="16"/>
  <c r="R20" i="16"/>
  <c r="X20" i="16"/>
  <c r="V20" i="16"/>
  <c r="P20" i="16"/>
  <c r="J119" i="16"/>
  <c r="Y14" i="16"/>
  <c r="Q9" i="16"/>
  <c r="W9" i="16"/>
  <c r="U14" i="16"/>
  <c r="F119" i="16"/>
  <c r="S14" i="16"/>
  <c r="F9" i="16"/>
  <c r="F14" i="16"/>
  <c r="Q73" i="16"/>
  <c r="Q100" i="16" s="1"/>
  <c r="O119" i="16"/>
  <c r="O146" i="16" s="1"/>
  <c r="G74" i="16"/>
  <c r="I119" i="16"/>
  <c r="I146" i="16" s="1"/>
  <c r="G120" i="16"/>
  <c r="G119" i="16" s="1"/>
  <c r="G146" i="16" s="1"/>
  <c r="Q119" i="16"/>
  <c r="Q146" i="16" s="1"/>
  <c r="F38" i="16"/>
  <c r="F41" i="16"/>
  <c r="F42" i="16"/>
  <c r="M120" i="16"/>
  <c r="M119" i="16" s="1"/>
  <c r="M146" i="16" s="1"/>
  <c r="U20" i="16"/>
  <c r="S20" i="16"/>
  <c r="F39" i="16"/>
  <c r="F40" i="16"/>
  <c r="F20" i="16"/>
  <c r="K120" i="16"/>
  <c r="K119" i="16" s="1"/>
  <c r="K146" i="16" s="1"/>
  <c r="M74" i="16"/>
  <c r="M73" i="16" s="1"/>
  <c r="Y20" i="16"/>
  <c r="W20" i="16"/>
  <c r="I74" i="16"/>
  <c r="I73" i="16" s="1"/>
  <c r="I100" i="16" s="1"/>
  <c r="O74" i="16"/>
  <c r="O73" i="16" s="1"/>
  <c r="O100" i="16" s="1"/>
  <c r="AA20" i="16"/>
  <c r="V19" i="16" l="1"/>
  <c r="T19" i="16"/>
  <c r="Q31" i="16"/>
  <c r="AA31" i="16"/>
  <c r="AA19" i="16" s="1"/>
  <c r="AA46" i="16" s="1"/>
  <c r="M100" i="16"/>
  <c r="Z19" i="16"/>
  <c r="R19" i="16"/>
  <c r="P19" i="16"/>
  <c r="W19" i="16"/>
  <c r="W46" i="16" s="1"/>
  <c r="U19" i="16"/>
  <c r="U46" i="16" s="1"/>
  <c r="X19" i="16"/>
  <c r="F19" i="16"/>
  <c r="G73" i="16"/>
  <c r="G100" i="16" s="1"/>
  <c r="Q20" i="16"/>
  <c r="Y19" i="16"/>
  <c r="Y46" i="16" s="1"/>
  <c r="S19" i="16"/>
  <c r="S46" i="16" s="1"/>
  <c r="Q19" i="16" l="1"/>
  <c r="Q46" i="16" s="1"/>
  <c r="AC49" i="15" l="1"/>
  <c r="AB49" i="15"/>
  <c r="AA49" i="15"/>
  <c r="Z49" i="15"/>
  <c r="Y49" i="15"/>
  <c r="X49" i="15"/>
  <c r="W49" i="15"/>
  <c r="V49" i="15"/>
  <c r="U49" i="15"/>
  <c r="T49" i="15"/>
  <c r="S49" i="15"/>
  <c r="R49" i="15"/>
  <c r="Q49" i="15"/>
  <c r="P49" i="15"/>
  <c r="O49" i="15"/>
  <c r="N49" i="15"/>
  <c r="M49" i="15"/>
  <c r="K49" i="15"/>
  <c r="J49" i="15"/>
  <c r="I49" i="15"/>
  <c r="H49" i="15"/>
  <c r="G49" i="15"/>
  <c r="F49" i="15"/>
  <c r="S31" i="15"/>
  <c r="T31" i="15" s="1"/>
  <c r="U31" i="15" s="1"/>
  <c r="V31" i="15" s="1"/>
  <c r="W31" i="15" s="1"/>
  <c r="X31" i="15" s="1"/>
  <c r="Y31" i="15" s="1"/>
  <c r="Z31" i="15" s="1"/>
  <c r="AA31" i="15" s="1"/>
  <c r="AB31" i="15" s="1"/>
  <c r="AC31" i="15" s="1"/>
  <c r="G31" i="15"/>
  <c r="H31" i="15" s="1"/>
  <c r="I31" i="15" s="1"/>
  <c r="J31" i="15" s="1"/>
  <c r="K31" i="15" s="1"/>
  <c r="L31" i="15" s="1"/>
  <c r="M31" i="15" s="1"/>
  <c r="N31" i="15" s="1"/>
  <c r="O31" i="15" s="1"/>
  <c r="P31" i="15" s="1"/>
  <c r="Q31" i="15" s="1"/>
  <c r="S6" i="15"/>
  <c r="T6" i="15" s="1"/>
  <c r="U6" i="15" s="1"/>
  <c r="V6" i="15" s="1"/>
  <c r="W6" i="15" s="1"/>
  <c r="X6" i="15" s="1"/>
  <c r="Y6" i="15" s="1"/>
  <c r="Z6" i="15" s="1"/>
  <c r="AA6" i="15" s="1"/>
  <c r="AB6" i="15" s="1"/>
  <c r="AC6" i="15" s="1"/>
  <c r="G6" i="15"/>
  <c r="H6" i="15" s="1"/>
  <c r="I6" i="15" s="1"/>
  <c r="J6" i="15" s="1"/>
  <c r="K6" i="15" s="1"/>
  <c r="L6" i="15" s="1"/>
  <c r="M6" i="15" s="1"/>
  <c r="N6" i="15" s="1"/>
  <c r="O6" i="15" s="1"/>
  <c r="P6" i="15" s="1"/>
  <c r="Q6" i="15" s="1"/>
  <c r="AC49" i="14"/>
  <c r="AB49" i="14"/>
  <c r="AA49" i="14"/>
  <c r="Z49" i="14"/>
  <c r="Y49" i="14"/>
  <c r="X49" i="14"/>
  <c r="W49" i="14"/>
  <c r="V49" i="14"/>
  <c r="U49" i="14"/>
  <c r="T49" i="14"/>
  <c r="S49" i="14"/>
  <c r="R49" i="14"/>
  <c r="Q49" i="14"/>
  <c r="P49" i="14"/>
  <c r="O49" i="14"/>
  <c r="N49" i="14"/>
  <c r="M49" i="14"/>
  <c r="L49" i="14"/>
  <c r="K49" i="14"/>
  <c r="J49" i="14"/>
  <c r="I49" i="14"/>
  <c r="H49" i="14"/>
  <c r="G49" i="14"/>
  <c r="F49" i="14"/>
  <c r="S31" i="14"/>
  <c r="T31" i="14" s="1"/>
  <c r="U31" i="14" s="1"/>
  <c r="V31" i="14" s="1"/>
  <c r="W31" i="14" s="1"/>
  <c r="X31" i="14" s="1"/>
  <c r="Y31" i="14" s="1"/>
  <c r="Z31" i="14" s="1"/>
  <c r="AA31" i="14" s="1"/>
  <c r="AB31" i="14" s="1"/>
  <c r="AC31" i="14" s="1"/>
  <c r="G31" i="14"/>
  <c r="H31" i="14" s="1"/>
  <c r="I31" i="14" s="1"/>
  <c r="J31" i="14" s="1"/>
  <c r="K31" i="14" s="1"/>
  <c r="L31" i="14" s="1"/>
  <c r="M31" i="14" s="1"/>
  <c r="N31" i="14" s="1"/>
  <c r="O31" i="14" s="1"/>
  <c r="P31" i="14" s="1"/>
  <c r="Q31" i="14" s="1"/>
  <c r="S6" i="14"/>
  <c r="T6" i="14" s="1"/>
  <c r="U6" i="14" s="1"/>
  <c r="V6" i="14" s="1"/>
  <c r="W6" i="14" s="1"/>
  <c r="X6" i="14" s="1"/>
  <c r="Y6" i="14" s="1"/>
  <c r="Z6" i="14" s="1"/>
  <c r="AA6" i="14" s="1"/>
  <c r="AB6" i="14" s="1"/>
  <c r="AC6" i="14" s="1"/>
  <c r="G6" i="14"/>
  <c r="H6" i="14" s="1"/>
  <c r="I6" i="14" s="1"/>
  <c r="J6" i="14" s="1"/>
  <c r="K6" i="14" s="1"/>
  <c r="L6" i="14" s="1"/>
  <c r="M6" i="14" s="1"/>
  <c r="N6" i="14" s="1"/>
  <c r="O6" i="14" s="1"/>
  <c r="P6" i="14" s="1"/>
  <c r="Q6" i="14" s="1"/>
  <c r="L49" i="15" l="1"/>
  <c r="C5" i="5" l="1"/>
  <c r="D5" i="5"/>
  <c r="C8" i="5"/>
  <c r="D8" i="5"/>
  <c r="C11" i="5"/>
  <c r="D11" i="5"/>
  <c r="C14" i="5"/>
  <c r="D14" i="5"/>
  <c r="C17" i="5"/>
  <c r="D17" i="5"/>
  <c r="AN7" i="6" l="1"/>
  <c r="AN13" i="6" l="1"/>
  <c r="AN9" i="6"/>
  <c r="AN11" i="6"/>
  <c r="AL7" i="6" l="1"/>
  <c r="AL9" i="6" l="1"/>
  <c r="AL13" i="6"/>
  <c r="AL11" i="6"/>
  <c r="AI12" i="6" l="1"/>
  <c r="AG7" i="6" l="1"/>
  <c r="AF7" i="6"/>
  <c r="AE7" i="6"/>
  <c r="AD7" i="6"/>
  <c r="AC7" i="6"/>
  <c r="AB7" i="6"/>
  <c r="AA7" i="6"/>
  <c r="Z7" i="6"/>
  <c r="Y7" i="6"/>
  <c r="X7" i="6"/>
  <c r="W7" i="6"/>
  <c r="V7" i="6"/>
  <c r="U7" i="6"/>
  <c r="T7" i="6"/>
  <c r="S7" i="6"/>
  <c r="R7" i="6"/>
  <c r="Q7" i="6"/>
  <c r="P7" i="6"/>
  <c r="O7" i="6"/>
  <c r="N7" i="6"/>
  <c r="M7" i="6"/>
  <c r="L7" i="6"/>
  <c r="K7" i="6"/>
  <c r="J7" i="6"/>
  <c r="I7" i="6"/>
  <c r="H7" i="6"/>
  <c r="G7" i="6"/>
  <c r="F7" i="6"/>
  <c r="E7" i="6"/>
  <c r="D7" i="6"/>
  <c r="C7" i="6"/>
  <c r="B7" i="6"/>
  <c r="I13" i="6" l="1"/>
  <c r="U13" i="6"/>
  <c r="AG13" i="6"/>
  <c r="J13" i="6"/>
  <c r="V13" i="6"/>
  <c r="K13" i="6"/>
  <c r="W13" i="6"/>
  <c r="F13" i="6"/>
  <c r="R13" i="6"/>
  <c r="M13" i="6"/>
  <c r="AE13" i="6"/>
  <c r="C13" i="6"/>
  <c r="O13" i="6"/>
  <c r="AA13" i="6"/>
  <c r="D13" i="6"/>
  <c r="P13" i="6"/>
  <c r="AB13" i="6"/>
  <c r="E13" i="6"/>
  <c r="Q13" i="6"/>
  <c r="AC13" i="6"/>
  <c r="L13" i="6"/>
  <c r="X13" i="6"/>
  <c r="AD13" i="6"/>
  <c r="G13" i="6"/>
  <c r="S13" i="6"/>
  <c r="Y13" i="6"/>
  <c r="B13" i="6"/>
  <c r="H13" i="6"/>
  <c r="N13" i="6"/>
  <c r="T13" i="6"/>
  <c r="Z13" i="6"/>
  <c r="AF13" i="6"/>
  <c r="B9" i="6"/>
  <c r="F9" i="6"/>
  <c r="J9" i="6"/>
  <c r="N9" i="6"/>
  <c r="R9" i="6"/>
  <c r="V9" i="6"/>
  <c r="Z9" i="6"/>
  <c r="AD9" i="6"/>
  <c r="B11" i="6"/>
  <c r="F11" i="6"/>
  <c r="J11" i="6"/>
  <c r="N11" i="6"/>
  <c r="R11" i="6"/>
  <c r="V11" i="6"/>
  <c r="Z11" i="6"/>
  <c r="AD11" i="6"/>
  <c r="C9" i="6"/>
  <c r="G9" i="6"/>
  <c r="K9" i="6"/>
  <c r="O9" i="6"/>
  <c r="S9" i="6"/>
  <c r="W9" i="6"/>
  <c r="AA9" i="6"/>
  <c r="AE9" i="6"/>
  <c r="C11" i="6"/>
  <c r="G11" i="6"/>
  <c r="K11" i="6"/>
  <c r="O11" i="6"/>
  <c r="S11" i="6"/>
  <c r="W11" i="6"/>
  <c r="AA11" i="6"/>
  <c r="AE11" i="6"/>
  <c r="D9" i="6"/>
  <c r="H9" i="6"/>
  <c r="L9" i="6"/>
  <c r="P9" i="6"/>
  <c r="T9" i="6"/>
  <c r="X9" i="6"/>
  <c r="AB9" i="6"/>
  <c r="AF9" i="6"/>
  <c r="D11" i="6"/>
  <c r="H11" i="6"/>
  <c r="L11" i="6"/>
  <c r="P11" i="6"/>
  <c r="T11" i="6"/>
  <c r="X11" i="6"/>
  <c r="AB11" i="6"/>
  <c r="AF11" i="6"/>
  <c r="E9" i="6"/>
  <c r="I9" i="6"/>
  <c r="M9" i="6"/>
  <c r="Q9" i="6"/>
  <c r="U9" i="6"/>
  <c r="Y9" i="6"/>
  <c r="AC9" i="6"/>
  <c r="AG9" i="6"/>
  <c r="E11" i="6"/>
  <c r="I11" i="6"/>
  <c r="M11" i="6"/>
  <c r="Q11" i="6"/>
  <c r="U11" i="6"/>
  <c r="Y11" i="6"/>
  <c r="AC11" i="6"/>
  <c r="AG11" i="6"/>
  <c r="AH7" i="6" l="1"/>
  <c r="AH9" i="6" l="1"/>
  <c r="AH13" i="6"/>
  <c r="AH11" i="6"/>
  <c r="AI7" i="6" l="1"/>
  <c r="AI9" i="6" l="1"/>
  <c r="AI13" i="6"/>
  <c r="AI11" i="6"/>
  <c r="AJ7" i="6" l="1"/>
  <c r="AJ13" i="6" l="1"/>
  <c r="AJ11" i="6"/>
  <c r="AJ9" i="6"/>
  <c r="AK7" i="6" l="1"/>
  <c r="AK13" i="6" l="1"/>
  <c r="AK11" i="6"/>
  <c r="AK9" i="6"/>
  <c r="AO7" i="6" l="1"/>
  <c r="AO13" i="6" l="1"/>
  <c r="AP7" i="6"/>
  <c r="AO11" i="6"/>
  <c r="AO9" i="6"/>
  <c r="AM7" i="6"/>
  <c r="AP9" i="6" l="1"/>
  <c r="AP11" i="6"/>
  <c r="AP13" i="6"/>
  <c r="AM13" i="6"/>
  <c r="AM9" i="6"/>
  <c r="AM11" i="6"/>
  <c r="AQ7" i="6" l="1"/>
  <c r="AQ13" i="6" l="1"/>
  <c r="AQ11" i="6"/>
  <c r="AQ9" i="6"/>
  <c r="AR7" i="6" l="1"/>
  <c r="AR13" i="6" l="1"/>
  <c r="AR9" i="6"/>
  <c r="AR11" i="6"/>
  <c r="AS7" i="6" l="1"/>
  <c r="AS9" i="6" l="1"/>
  <c r="AS13" i="6"/>
  <c r="AS11" i="6" l="1"/>
  <c r="AT7" i="6" l="1"/>
  <c r="AT13" i="6" l="1"/>
  <c r="AT11" i="6"/>
  <c r="AT9" i="6"/>
  <c r="AU7" i="6" l="1"/>
  <c r="AU9" i="6" s="1"/>
  <c r="AU13" i="6" l="1"/>
  <c r="AU11" i="6"/>
  <c r="P117" i="16" l="1"/>
  <c r="N114" i="16"/>
  <c r="H117" i="16"/>
  <c r="N117" i="16"/>
  <c r="J114" i="16"/>
  <c r="F117" i="16"/>
  <c r="L114" i="16"/>
  <c r="J117" i="16"/>
  <c r="H114" i="16"/>
  <c r="L117" i="16"/>
  <c r="F114" i="16" l="1"/>
  <c r="F71" i="16"/>
  <c r="P17" i="16"/>
  <c r="P71" i="16"/>
  <c r="Z17" i="16"/>
  <c r="J71" i="16"/>
  <c r="T17" i="16"/>
  <c r="H68" i="16"/>
  <c r="J63" i="16"/>
  <c r="N71" i="16"/>
  <c r="X17" i="16"/>
  <c r="F68" i="16"/>
  <c r="L71" i="16"/>
  <c r="V17" i="16"/>
  <c r="P136" i="16"/>
  <c r="H71" i="16"/>
  <c r="R17" i="16"/>
  <c r="N109" i="16"/>
  <c r="F63" i="16"/>
  <c r="H109" i="16"/>
  <c r="F109" i="16"/>
  <c r="L109" i="16"/>
  <c r="V14" i="16"/>
  <c r="L68" i="16"/>
  <c r="P109" i="16"/>
  <c r="J68" i="16"/>
  <c r="N68" i="16"/>
  <c r="X14" i="16"/>
  <c r="P14" i="16" l="1"/>
  <c r="T14" i="16"/>
  <c r="X9" i="16"/>
  <c r="L63" i="16"/>
  <c r="P90" i="16"/>
  <c r="P146" i="16"/>
  <c r="N63" i="16"/>
  <c r="Z9" i="16"/>
  <c r="P63" i="16"/>
  <c r="T9" i="16"/>
  <c r="H63" i="16"/>
  <c r="V9" i="16"/>
  <c r="P9" i="16"/>
  <c r="R9" i="16"/>
  <c r="J109" i="16"/>
  <c r="R14" i="16"/>
  <c r="P100" i="16" l="1"/>
  <c r="Z46" i="16"/>
  <c r="F44" i="16" l="1"/>
  <c r="F36" i="16" l="1"/>
  <c r="F47" i="16" l="1"/>
  <c r="G36" i="16" s="1"/>
  <c r="AV7" i="6" l="1"/>
  <c r="AW5" i="6"/>
  <c r="AW7" i="6" s="1"/>
  <c r="G19" i="16"/>
  <c r="G14" i="16"/>
  <c r="G17" i="16"/>
  <c r="G9" i="16"/>
  <c r="AV11" i="6" l="1"/>
  <c r="AV13" i="6"/>
  <c r="AV9" i="6"/>
  <c r="AW13" i="6"/>
  <c r="AW11" i="6"/>
  <c r="AW9" i="6"/>
  <c r="S22" i="15" l="1"/>
  <c r="H22" i="15"/>
  <c r="V22" i="15"/>
  <c r="Y22" i="15"/>
  <c r="N22" i="15"/>
  <c r="I22" i="15"/>
  <c r="AB22" i="15"/>
  <c r="K22" i="15"/>
  <c r="T22" i="15"/>
  <c r="O22" i="15"/>
  <c r="Q22" i="15"/>
  <c r="L22" i="15"/>
  <c r="Z22" i="15"/>
  <c r="U22" i="15"/>
  <c r="W22" i="15"/>
  <c r="R22" i="15"/>
  <c r="G22" i="15"/>
  <c r="AA22" i="15"/>
  <c r="J22" i="15"/>
  <c r="AC22" i="15"/>
  <c r="X22" i="15"/>
  <c r="M22" i="15"/>
  <c r="P22" i="15"/>
  <c r="N136" i="16" l="1"/>
  <c r="N146" i="16" s="1"/>
  <c r="J136" i="16"/>
  <c r="J146" i="16" s="1"/>
  <c r="F136" i="16"/>
  <c r="F146" i="16" s="1"/>
  <c r="H136" i="16"/>
  <c r="H146" i="16" s="1"/>
  <c r="L136" i="16"/>
  <c r="L146" i="16" s="1"/>
  <c r="F22" i="15"/>
  <c r="T46" i="16" l="1"/>
  <c r="J90" i="16"/>
  <c r="J100" i="16" s="1"/>
  <c r="V46" i="16"/>
  <c r="L90" i="16"/>
  <c r="L100" i="16" s="1"/>
  <c r="R46" i="16"/>
  <c r="H90" i="16"/>
  <c r="H100" i="16" s="1"/>
  <c r="X46" i="16"/>
  <c r="N90" i="16"/>
  <c r="N100" i="16" s="1"/>
  <c r="P46" i="16"/>
  <c r="F90" i="16"/>
  <c r="F100"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VF</author>
  </authors>
  <commentList>
    <comment ref="A6" authorId="0" shapeId="0" xr:uid="{00000000-0006-0000-0800-000001000000}">
      <text>
        <r>
          <rPr>
            <sz val="9"/>
            <color indexed="81"/>
            <rFont val="Tahoma"/>
            <family val="2"/>
          </rPr>
          <t>La información sobre DEUDA FLOTANTE se encuentra disponible en la página web del Ministerio de Hacienda - Responsabilidad Fiscal (Anexo 6)</t>
        </r>
      </text>
    </comment>
    <comment ref="A12" authorId="0" shapeId="0" xr:uid="{00000000-0006-0000-0800-000008000000}">
      <text>
        <r>
          <rPr>
            <sz val="9"/>
            <color indexed="81"/>
            <rFont val="Tahoma"/>
            <family val="2"/>
          </rPr>
          <t>La información sobre DEUDA FLOTANTE se encuentra disponible en la página web del Ministerio de Hacienda - Responsabilidad Fiscal (Anexo 6)</t>
        </r>
      </text>
    </comment>
  </commentList>
</comments>
</file>

<file path=xl/sharedStrings.xml><?xml version="1.0" encoding="utf-8"?>
<sst xmlns="http://schemas.openxmlformats.org/spreadsheetml/2006/main" count="833" uniqueCount="216">
  <si>
    <t>Acreedor/Creditor</t>
  </si>
  <si>
    <t>ID</t>
  </si>
  <si>
    <t>Pesos</t>
  </si>
  <si>
    <t>FFFIR Ley 8930 - $416 MM</t>
  </si>
  <si>
    <t>FFFIRF26</t>
  </si>
  <si>
    <t>ANSES - Fideicomiso IPV VDF</t>
  </si>
  <si>
    <t>IPVO26</t>
  </si>
  <si>
    <t>FFFIR Ley 8066 Ampliación</t>
  </si>
  <si>
    <t>FFFIRE26</t>
  </si>
  <si>
    <t>Multilateral</t>
  </si>
  <si>
    <t>1.1. B.I.D.</t>
  </si>
  <si>
    <t>2573 BID-PROSAP</t>
  </si>
  <si>
    <t>BIDD36</t>
  </si>
  <si>
    <t>1956 BID-PROSAP</t>
  </si>
  <si>
    <t>BIDA33</t>
  </si>
  <si>
    <t>1640 BID-Programa Mendoza Productiva</t>
  </si>
  <si>
    <t>BIDG25</t>
  </si>
  <si>
    <t>3169-BID-Programa-Mendoza-Tecnológica</t>
  </si>
  <si>
    <t>BIDF40</t>
  </si>
  <si>
    <t>1855 BID - MUNICIPIOS</t>
  </si>
  <si>
    <t>BIDN32</t>
  </si>
  <si>
    <t>3806 BID-PROSAP</t>
  </si>
  <si>
    <t>BIDY42</t>
  </si>
  <si>
    <t>1134 BID - PROMEBA</t>
  </si>
  <si>
    <t>BIDO24</t>
  </si>
  <si>
    <t>1895 BID - PROAS ENOHSA Los Barriales</t>
  </si>
  <si>
    <t>BIDS34</t>
  </si>
  <si>
    <t>1895 BID - PROAS ENOHSA PMG EPAS</t>
  </si>
  <si>
    <t>BIDS23</t>
  </si>
  <si>
    <t>1.2. B.I.R.F.</t>
  </si>
  <si>
    <t>7597 BIRF - PROSAP</t>
  </si>
  <si>
    <t>BIRS38</t>
  </si>
  <si>
    <t>BONO DE INTERESES</t>
  </si>
  <si>
    <t>PMG25</t>
  </si>
  <si>
    <t>TOTAL</t>
  </si>
  <si>
    <t>TOTAL AMORTIZACIONES EN PESOS</t>
  </si>
  <si>
    <t>PERFIL DE AMORTIZACIONES MENSUAL POR TIPO DE MONEDA</t>
  </si>
  <si>
    <t>PERFIL DE INTERESES MENSUAL POR TIPO DE MONEDA</t>
  </si>
  <si>
    <t>Dólar</t>
  </si>
  <si>
    <t>PERFIL DE AMORTIZACIONES ANUAL POR TIPO DE MONEDA</t>
  </si>
  <si>
    <t>PERFIL DE INTERESES ANUAL POR TIPO DE MONEDA</t>
  </si>
  <si>
    <t>Servicios Deuda = Amort. + Int</t>
  </si>
  <si>
    <t>PERFIL SERVICIOS DE LA DEUDA ANUAL POR TIPO DE MONEDA</t>
  </si>
  <si>
    <t>En Millones Especie</t>
  </si>
  <si>
    <t>%</t>
  </si>
  <si>
    <t>TOTAL DEUDA CONSOLIDADA</t>
  </si>
  <si>
    <t>BADLAR (Fin de Período)</t>
  </si>
  <si>
    <t>Tipo de Cambio Nominal ARS / USD (Fin de Período)</t>
  </si>
  <si>
    <t>Cupón / Cupon</t>
  </si>
  <si>
    <t>Fecha inicio / Issue date</t>
  </si>
  <si>
    <t>Garantizado por / Secured by</t>
  </si>
  <si>
    <t>Duración (Meses) / Maturity (Months)</t>
  </si>
  <si>
    <t>Frecuencia / Frequency</t>
  </si>
  <si>
    <t>Fecha vto. / Maturity Date</t>
  </si>
  <si>
    <t>Forma de pago / Payment method</t>
  </si>
  <si>
    <t>1er Trimestre</t>
  </si>
  <si>
    <t>Art. 21 Ley de Responsabilidad Fiscal</t>
  </si>
  <si>
    <t xml:space="preserve">SERVICIOS DEUDA </t>
  </si>
  <si>
    <t>RECURSOS CORRIENTES
(Netos de Copart. a Municipios)</t>
  </si>
  <si>
    <t>SS DEUDA / REC. CTES. "&lt; 15%"</t>
  </si>
  <si>
    <t>COVENANTS BONOS</t>
  </si>
  <si>
    <t>SERVICIOS DEUDA GARANTIZADA CON COPARTICIPACIÓN SIG. 12 MESES
[1]</t>
  </si>
  <si>
    <t>COPARTICIPACIÓN RECIBIDA 3 MESES ANTERIORES x 4
[2]</t>
  </si>
  <si>
    <t>[1] / [2]  "&lt; 50%"</t>
  </si>
  <si>
    <t>INTERESES PAGADOS 12 MESES ANTERIORES A INCURRIR EN DEUDA
[3]</t>
  </si>
  <si>
    <t>RECURSOS PERCIBIDOS 12 MESES ANTERIORES
[4]</t>
  </si>
  <si>
    <t>[3] / [4]  "&lt; 13%"</t>
  </si>
  <si>
    <t>CAPITAL PENDIENTE DE DEUDA NO GARANTIZADA CON COPARTICIP.
[5]</t>
  </si>
  <si>
    <t>RECURSOS PERCIBIDOS 12 MESES ANTERIORES
[6]</t>
  </si>
  <si>
    <t>[5] / [6]  "&lt; 10%"</t>
  </si>
  <si>
    <t>SERVICIOS DEUDA GARANTIZADA CON COPARTICIP. 4 TRIM FISCALES MÁS RECIENTES
[7]</t>
  </si>
  <si>
    <t>COPARTICIPACIÓN RECIBIDA DICHO PERÍODO
[8]</t>
  </si>
  <si>
    <t>[7] / [8]  "&lt; 50%"</t>
  </si>
  <si>
    <t>(1) Deuda Consolidada  ADMINISTRACIÓN CENTRAL</t>
  </si>
  <si>
    <t>(1+2)= (3) Deuda TOTAL  ADMINISTRACIÓN CENTRAL</t>
  </si>
  <si>
    <t>(B) TIPO DE CAMBIO COMUNICACIÓN 3500 BCRA  ÚLTIMO DÍA HÁBIL CADA TRIMESTRE</t>
  </si>
  <si>
    <t>(3) / (B) Deuda TOTAL ADMINISTRACIÓN CENTRAL medida en USD</t>
  </si>
  <si>
    <t>(4) Deuda Flotante DESCENTRALIZADAS Y CUENTAS ESPECIALES</t>
  </si>
  <si>
    <t>En Millones de Especie</t>
  </si>
  <si>
    <t>Gobierno Federal</t>
  </si>
  <si>
    <t>Banco de la Nación Argentina</t>
  </si>
  <si>
    <t>Organismos Multilaterales</t>
  </si>
  <si>
    <t>Tenedores de Bonos</t>
  </si>
  <si>
    <t>Acreedor</t>
  </si>
  <si>
    <t>Saldo Millones Moneda Origen / Outstanding Millons Currency</t>
  </si>
  <si>
    <t>Saldo Millones USD / Outstanding Millons USD</t>
  </si>
  <si>
    <t>DEUDA PÚBLICA EN USD</t>
  </si>
  <si>
    <t>USD</t>
  </si>
  <si>
    <t>EVOLUCIÓN STOCK DEUDA CONSOLIDADA Y DEUDA FLOTANTE</t>
  </si>
  <si>
    <t>TOTAL AMORTIZACIONES EN USD</t>
  </si>
  <si>
    <t>TOTAL INTERESES EN PESOS</t>
  </si>
  <si>
    <t>TOTAL INTERESES EN USD</t>
  </si>
  <si>
    <t>PMM29</t>
  </si>
  <si>
    <t>BONO MENDOZA 2029</t>
  </si>
  <si>
    <t>4779 BID - RP82</t>
  </si>
  <si>
    <t>BIDN44</t>
  </si>
  <si>
    <r>
      <t xml:space="preserve">Pertenece a la Ley N° 25.917 de Responabilidad Fiscal en su Capítulo V - "Endeudamiento":
Art 21) </t>
    </r>
    <r>
      <rPr>
        <sz val="11"/>
        <color theme="1"/>
        <rFont val="Arial Narrow"/>
        <family val="2"/>
      </rPr>
      <t>Los gobiernos de las provincias y de la Ciudad Autónoma de Buenos Aires tomarán las medidas necesarias para que el nivel de endeudamiento de sus jurisdicciones sea tal que en cada ejercicio fiscal los servicios de la deuda instrumentada no superen el quince por ciento (15%) de los recursos corrientes netos de transferencias por coparticipación a municipios.</t>
    </r>
  </si>
  <si>
    <t>BONO EMERGENCIA</t>
  </si>
  <si>
    <t>PMY25</t>
  </si>
  <si>
    <r>
      <t xml:space="preserve">DEUDA PÚBLICA EN PESOS </t>
    </r>
    <r>
      <rPr>
        <b/>
        <vertAlign val="superscript"/>
        <sz val="12"/>
        <color theme="0"/>
        <rFont val="Arial Narrow"/>
        <family val="2"/>
      </rPr>
      <t>(1)</t>
    </r>
  </si>
  <si>
    <r>
      <t xml:space="preserve">Moneda / Currency </t>
    </r>
    <r>
      <rPr>
        <b/>
        <vertAlign val="superscript"/>
        <sz val="11"/>
        <color theme="0"/>
        <rFont val="Arial Narrow"/>
        <family val="2"/>
      </rPr>
      <t>(1)</t>
    </r>
  </si>
  <si>
    <t>TGP</t>
  </si>
  <si>
    <t>Bono de Conversión ANSES</t>
  </si>
  <si>
    <t>PMM31</t>
  </si>
  <si>
    <r>
      <t xml:space="preserve">Pertenece al prospecto del Bono Mendoza 2029 (PMM29)  "Compromisos - Limitación a los Gravámenes":
(e) </t>
    </r>
    <r>
      <rPr>
        <sz val="11"/>
        <color theme="1"/>
        <rFont val="Arial Narrow"/>
        <family val="2"/>
      </rPr>
      <t>cualquier Gravamen que garantice Deuda de la Provincia, constituido sobre el derecho de la Provincia a percibir Pagos en Coparticipación; con la salvedad que el monto de capital total de la Deuda así garantizada y pendiente de pago en cualquier momento no podrá superar un monto tal que provoque que la Relación de Deuda Garantizada por la Coparticipación Trimestral supere el 50%.</t>
    </r>
  </si>
  <si>
    <r>
      <t xml:space="preserve">Pertenece al prospecto del Bono Mendoza 2029 (PMM29)  "Compromisos - Compromisos de cobertura de interés":                                                                                                                                            </t>
    </r>
    <r>
      <rPr>
        <sz val="11"/>
        <color theme="1"/>
        <rFont val="Arial Narrow"/>
        <family val="2"/>
      </rPr>
      <t>La Provincia ha acordado que no incurrirá, asumirá o garantizará y no permitirá que ninguna Entidad Provincial incurra en ninguna Deuda, con la excepción de que, a la fecha en que se proponga incurrir, el monto de los “Gastos de Interés” incurridos durante los anteriores doce meses finalizados en el trimestre fiscales más recientes, dependiendo el caso, no exceda el 13% de los Ingresos obtenidos durante el referido período de doce meses.</t>
    </r>
  </si>
  <si>
    <r>
      <t xml:space="preserve">Pertenece al prospecto del Bono Mendoza 2029 (PMM29)  "Compromisos - Limitación a los Gravámenes":
(h) </t>
    </r>
    <r>
      <rPr>
        <sz val="11"/>
        <color theme="1"/>
        <rFont val="Arial Narrow"/>
        <family val="2"/>
      </rPr>
      <t>cualquier otro gravamen, diferente de aquellos Gravámenes relacionados con el derecho de la Provincia a recibir Pagos en Coparticipación, que garanticen Deuda de la Provincia en un monto total de capital pendiente de pago que no supere en ningún momento el 10% de los Ingresos anuales de la Provincia para el período que incluye los cuatro trimestres fiscales consecutivos más recientes que finalicen antes de la fecha en que se incurra dicho Gravamen.</t>
    </r>
  </si>
  <si>
    <r>
      <t xml:space="preserve">"Compromisos - Limitación a los Gravámenes":
(e) </t>
    </r>
    <r>
      <rPr>
        <sz val="11"/>
        <color theme="1"/>
        <rFont val="Arial Narrow"/>
        <family val="2"/>
      </rPr>
      <t>cualquier Gravamen que garantice Deuda de la Provincia que involucre el derecho de la Provincia a percibir Pagos en Coparticipación; con la salvedad que la Deuda así garantizada no deberá provocar que el Ratio de Deuda Garantizada por la Coparticipación supere el 50% en el trimestre fiscal más reciente que finalice antes de la fecha de cálculo.</t>
    </r>
  </si>
  <si>
    <t>Banco Nación-Refinanciación 2022</t>
  </si>
  <si>
    <t>BNAM27</t>
  </si>
  <si>
    <t>4312 BID PLAN BELGRANO</t>
  </si>
  <si>
    <t>8867 BIRF - GIRSAR</t>
  </si>
  <si>
    <t>BIRE50</t>
  </si>
  <si>
    <t>Coparticipación Federal de Impuestos</t>
  </si>
  <si>
    <t>Mensual</t>
  </si>
  <si>
    <t>Automático</t>
  </si>
  <si>
    <t>10-y Bond/LIBOR 12M (mayor) + 3,70%</t>
  </si>
  <si>
    <t>Otras Transferencias Nacionales</t>
  </si>
  <si>
    <t>Badlar Públicos + 2%</t>
  </si>
  <si>
    <t>Trimestral</t>
  </si>
  <si>
    <t>Semestral</t>
  </si>
  <si>
    <t>BADLAR Bancos Privados + 3%</t>
  </si>
  <si>
    <t xml:space="preserve">Tasa Base Libor 3 M + Margen BID </t>
  </si>
  <si>
    <t>Libor 6M + 1,35%</t>
  </si>
  <si>
    <t>Sin garantía</t>
  </si>
  <si>
    <t>BADLAR Bcos Priv</t>
  </si>
  <si>
    <t>BADLAR Bancos Privados + 4%</t>
  </si>
  <si>
    <t>BADLAR Bancos Privados</t>
  </si>
  <si>
    <t>Títulos de Deuda SVS</t>
  </si>
  <si>
    <t>PMJ25</t>
  </si>
  <si>
    <t>BADLAR Bancos Privados + 5,90%</t>
  </si>
  <si>
    <t>8712 BIRF - Proyecto Integral Hábitat y Vivienda</t>
  </si>
  <si>
    <t>BIRF34</t>
  </si>
  <si>
    <t>Promedio        2030-2050</t>
  </si>
  <si>
    <t>TÍTULOS DE DEUDA SVS</t>
  </si>
  <si>
    <r>
      <rPr>
        <vertAlign val="superscript"/>
        <sz val="12"/>
        <color theme="1"/>
        <rFont val="Arial Narrow"/>
        <family val="2"/>
      </rPr>
      <t>(1)</t>
    </r>
    <r>
      <rPr>
        <sz val="12"/>
        <color theme="1"/>
        <rFont val="Arial Narrow"/>
        <family val="2"/>
      </rPr>
      <t xml:space="preserve"> Se incluye Endeudamiento con el Fondo Fiduciario Federal de Infraestructura Regional (FFFIR) ajustable por el Costo de la Construcción (ICC) con un tope máximo de 17%.</t>
    </r>
  </si>
  <si>
    <t>CER (Fin de Período)</t>
  </si>
  <si>
    <t>FFFIR Cloacas Tunuyán - Tupungato</t>
  </si>
  <si>
    <t>CARACTERÍSTICA DE LOS AVALES Y/O GARANTÍAS OTORGADAS</t>
  </si>
  <si>
    <t>En millones de $</t>
  </si>
  <si>
    <t>Beneficiario</t>
  </si>
  <si>
    <t>Marco Legal</t>
  </si>
  <si>
    <t>Proyecto</t>
  </si>
  <si>
    <t>Programa</t>
  </si>
  <si>
    <t>Monto del Contrato</t>
  </si>
  <si>
    <t>Moneda</t>
  </si>
  <si>
    <t>Garantía de Contraparte</t>
  </si>
  <si>
    <t>Saldo Adeudado</t>
  </si>
  <si>
    <t>Condiciones Financieras</t>
  </si>
  <si>
    <t>Plazo</t>
  </si>
  <si>
    <t>Gracia</t>
  </si>
  <si>
    <t>Tasa</t>
  </si>
  <si>
    <t>Cantidad de Cuotas</t>
  </si>
  <si>
    <t>Periodicidad</t>
  </si>
  <si>
    <t>No hay avales y/o garantías otorgados</t>
  </si>
  <si>
    <t>BIDE37</t>
  </si>
  <si>
    <t>GRÁFICOS</t>
  </si>
  <si>
    <t>COMPOSICIÓN DE LA DEUDA PÚBLICA POR TASA DE INTERÉS</t>
  </si>
  <si>
    <t>COMPOSICIÓN DE LA DEUDA PÚBLICA POR MONEDA</t>
  </si>
  <si>
    <t>% del Total</t>
  </si>
  <si>
    <t xml:space="preserve"> % del Total</t>
  </si>
  <si>
    <t>PERFIL DE VENCIMIENTO DEUDA PÚBLICA EN PESOS</t>
  </si>
  <si>
    <t>PERFIL DE VENCIMIENTO DEUDA PÚBLICA EN DÓLARES</t>
  </si>
  <si>
    <t>Millones de USD</t>
  </si>
  <si>
    <t>Millones de $</t>
  </si>
  <si>
    <t>PERFIL DE VENCIMIENTOS DEUDA PÚBLICA EN DÓLARES POR TIPO DE SERVICIO</t>
  </si>
  <si>
    <t>Millones de USD. Capital e Interés como % del servicio total</t>
  </si>
  <si>
    <t>Millones de $. Capital e Interés como % del servicio total</t>
  </si>
  <si>
    <t>PERFIL DE VENCIMIENTOS DEUDA PÚBLICA EN PESOS POR TIPO DE SERVICIO</t>
  </si>
  <si>
    <t>PERFIL DE VENCIMIENTO DEUDA PÚBLICA EN PESOS POR ACREEDOR</t>
  </si>
  <si>
    <t>PERFIL DE VENCIMIENTO DEUDA PÚBLICA EN DÓLARES POR ACREEDOR</t>
  </si>
  <si>
    <t>TÍTULOS DE DEUDA CER CLASE 1</t>
  </si>
  <si>
    <t>TÍTULOS DE DEUDA CER CLASE 2</t>
  </si>
  <si>
    <t>PMD25</t>
  </si>
  <si>
    <t>PMM27</t>
  </si>
  <si>
    <t>Pesos Ajustados</t>
  </si>
  <si>
    <t xml:space="preserve">CER </t>
  </si>
  <si>
    <t>Cupón Cero</t>
  </si>
  <si>
    <t>FFFIRS33</t>
  </si>
  <si>
    <r>
      <t xml:space="preserve">BONO MENDOZA 2029 </t>
    </r>
    <r>
      <rPr>
        <vertAlign val="superscript"/>
        <sz val="11"/>
        <rFont val="Arial Narrow"/>
        <family val="2"/>
      </rPr>
      <t>(1)</t>
    </r>
  </si>
  <si>
    <r>
      <rPr>
        <vertAlign val="superscript"/>
        <sz val="9"/>
        <color theme="1"/>
        <rFont val="Arial Narrow"/>
        <family val="2"/>
      </rPr>
      <t xml:space="preserve">(1) </t>
    </r>
    <r>
      <rPr>
        <sz val="9"/>
        <color theme="1"/>
        <rFont val="Arial Narrow"/>
        <family val="2"/>
      </rPr>
      <t>Tasa de Interés: desde e incluyendo el 19 de mayo de 2020 hasta y excluyendo el 19 de septiembre de 2021, 2,75%; desde e incluyendo el 19 de septiembre de 2021 hasta y excluyendo el 19 de marzo de 2023, 4,25%; desde e incluyendo el 19 de marzo de 2023 hasta y excluyendo el 19 de marzo de 2029, 5,75%.</t>
    </r>
  </si>
  <si>
    <t>Deuda TOTAL/PBG*</t>
  </si>
  <si>
    <t>*Nota: A partir de septiembre de 2024, este ratio no resulta directamente comparable con informes anteriores, debido al cambio de base del PBG a 2004, publicado por la DEIE el día 27/08/2024.</t>
  </si>
  <si>
    <t>(p)</t>
  </si>
  <si>
    <t>(p) Dato provisrio</t>
  </si>
  <si>
    <t>(2) Deuda Flotante ADMINISTRACIÓN CENTRAL (a)</t>
  </si>
  <si>
    <t>Banco Nación - Metrotranvía Mza</t>
  </si>
  <si>
    <t>BNAY30</t>
  </si>
  <si>
    <t>Tasa TAMAR + Margen de Puntos Básicos</t>
  </si>
  <si>
    <t>Títulos de Deuda TAMAR CLASE 1</t>
  </si>
  <si>
    <t>Títulos de Deuda TAMAR CLASE 2</t>
  </si>
  <si>
    <t>TAMAR + 4,75%</t>
  </si>
  <si>
    <t>TAMAR + 5,5%</t>
  </si>
  <si>
    <r>
      <t xml:space="preserve">8712 BIRF - Proyecto Integral Hábitat y Vivienda </t>
    </r>
    <r>
      <rPr>
        <vertAlign val="superscript"/>
        <sz val="11"/>
        <rFont val="Arial Narrow"/>
        <family val="2"/>
      </rPr>
      <t>(2)</t>
    </r>
  </si>
  <si>
    <r>
      <rPr>
        <vertAlign val="superscript"/>
        <sz val="9"/>
        <color theme="1"/>
        <rFont val="Arial Narrow"/>
        <family val="2"/>
      </rPr>
      <t>(2)</t>
    </r>
    <r>
      <rPr>
        <sz val="9"/>
        <color theme="1"/>
        <rFont val="Arial Narrow"/>
        <family val="2"/>
      </rPr>
      <t xml:space="preserve"> La administración y gestión de los fondos provenientes del Préstamo es realizada por el IPV</t>
    </r>
  </si>
  <si>
    <t>(1) Se incluye Endeudamiento con el Fondo Fiduciario Federal de Infraestructura Regional (FFFIR) ajustable por el Costo de la Construcción (ICC) con un tope máximo de 17% para 2020 y 2021.</t>
  </si>
  <si>
    <t>PMJ26</t>
  </si>
  <si>
    <t>PMD26</t>
  </si>
  <si>
    <t>2do Trimestre</t>
  </si>
  <si>
    <t>(a) Neto de Fondo de Resarcimiento de los Daños de la Promoción Industrial</t>
  </si>
  <si>
    <t>Banco Santander</t>
  </si>
  <si>
    <t>SANG30</t>
  </si>
  <si>
    <t xml:space="preserve">Bancos Nacionales e Internacionales </t>
  </si>
  <si>
    <t xml:space="preserve">Mensual </t>
  </si>
  <si>
    <t xml:space="preserve">Automatico </t>
  </si>
  <si>
    <t xml:space="preserve">Banco Santander </t>
  </si>
  <si>
    <t xml:space="preserve">3er Trimestre </t>
  </si>
  <si>
    <t xml:space="preserve">Pesos </t>
  </si>
  <si>
    <t>9313 BIRF - AGRO21 PROSAP</t>
  </si>
  <si>
    <t>BIRJ53</t>
  </si>
  <si>
    <t>Libor 6M</t>
  </si>
  <si>
    <t>Tasa TAMAR Corregida</t>
  </si>
  <si>
    <t>4to Trimestre</t>
  </si>
  <si>
    <t xml:space="preserve"> (A) (IPC Diciembre 2025) /(IPC Periodo) </t>
  </si>
  <si>
    <t>(3) x (A) = Deuda TOTAL ADMINISTRACIÓN CENTRAL medida en PESOS de Diciembre de 2025</t>
  </si>
  <si>
    <t>(3+4) x (A)= Deuda TOTAL medida en PESOS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</si>
</sst>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1">
    <numFmt numFmtId="44" formatCode="_-&quot;$&quot;\ * #,##0.00_-;\-&quot;$&quot;\ * #,##0.00_-;_-&quot;$&quot;\ * &quot;-&quot;??_-;_-@_-"/>
    <numFmt numFmtId="43" formatCode="_-* #,##0.00_-;\-* #,##0.00_-;_-* &quot;-&quot;??_-;_-@_-"/>
    <numFmt numFmtId="164" formatCode="[$ARS]\ #,##0.00"/>
    <numFmt numFmtId="165" formatCode="[$USD]\ #,##0.00"/>
    <numFmt numFmtId="166" formatCode="_ * #,##0.00_ ;_ * \-#,##0.00_ ;_ * &quot;-&quot;??_ ;_ @_ "/>
    <numFmt numFmtId="167" formatCode="[$-409]mmm\-yy;@"/>
    <numFmt numFmtId="168" formatCode="0.0%"/>
    <numFmt numFmtId="169" formatCode="0.0000%"/>
    <numFmt numFmtId="170" formatCode="_ * #,##0_ ;_ * \-#,##0_ ;_ * &quot;-&quot;??_ ;_ @_ "/>
    <numFmt numFmtId="171" formatCode="0.000"/>
    <numFmt numFmtId="172" formatCode="#,##0.0"/>
    <numFmt numFmtId="173" formatCode="&quot;$&quot;#,##0.00"/>
    <numFmt numFmtId="174" formatCode="0.000%"/>
    <numFmt numFmtId="175" formatCode="_ * #,##0.0_ ;_ * \-#,##0.0_ ;_ * &quot;-&quot;??_ ;_ @_ "/>
    <numFmt numFmtId="176" formatCode="[$USD]\ #,##0.000000"/>
    <numFmt numFmtId="177" formatCode="_ * #,##0.00000000_ ;_ * \-#,##0.00000000_ ;_ * &quot;-&quot;??_ ;_ @_ "/>
    <numFmt numFmtId="178" formatCode="0.0"/>
    <numFmt numFmtId="179" formatCode="#,##0.00_ ;[Red]\-#,##0.00\ "/>
    <numFmt numFmtId="180" formatCode="mmmm\-yy"/>
    <numFmt numFmtId="181" formatCode="_-* #,##0.00\ _€_-;\-* #,##0.00\ _€_-;_-* &quot;-&quot;??\ _€_-;_-@_-"/>
    <numFmt numFmtId="182" formatCode="[$USD]\ #,##0.00000000000000000000"/>
    <numFmt numFmtId="183" formatCode="[$ARS]\ #,##0.00000000000"/>
    <numFmt numFmtId="184" formatCode="[$ARS]\ #,##0.0000000000000"/>
    <numFmt numFmtId="185" formatCode="[$ARS]\ #,##0.0000000000000000"/>
    <numFmt numFmtId="186" formatCode="[$ARS]\ #,##0.00000000000000000"/>
    <numFmt numFmtId="187" formatCode="[$ARS]\ #,##0.0000000000000000000"/>
    <numFmt numFmtId="188" formatCode="[$ARS]\ #,##0.00000000000000000000"/>
    <numFmt numFmtId="189" formatCode="[$ARS]\ #,##0.000000000000000000000"/>
    <numFmt numFmtId="190" formatCode="0.00000"/>
    <numFmt numFmtId="191" formatCode="_-* #,##0.00\ _p_t_a_-;\-* #,##0.00\ _p_t_a_-;_-* &quot;-&quot;??\ _p_t_a_-;_-@_-"/>
    <numFmt numFmtId="192" formatCode="#,##0.0_ ;\-#,##0.0\ "/>
  </numFmts>
  <fonts count="54" x14ac:knownFonts="1">
    <font>
      <sz val="11"/>
      <color theme="1"/>
      <name val="Calibri"/>
      <family val="2"/>
      <scheme val="minor"/>
    </font>
    <font>
      <sz val="11"/>
      <color theme="1"/>
      <name val="Arial Narrow"/>
      <family val="2"/>
    </font>
    <font>
      <sz val="11"/>
      <color theme="1"/>
      <name val="Calibri"/>
      <family val="2"/>
      <scheme val="minor"/>
    </font>
    <font>
      <sz val="9"/>
      <color indexed="81"/>
      <name val="Tahoma"/>
      <family val="2"/>
    </font>
    <font>
      <sz val="12"/>
      <color theme="1"/>
      <name val="Arial Narrow"/>
      <family val="2"/>
    </font>
    <font>
      <b/>
      <sz val="12"/>
      <color theme="0"/>
      <name val="Arial Narrow"/>
      <family val="2"/>
    </font>
    <font>
      <sz val="12"/>
      <name val="Arial Narrow"/>
      <family val="2"/>
    </font>
    <font>
      <b/>
      <sz val="11"/>
      <color theme="0"/>
      <name val="Arial Narrow"/>
      <family val="2"/>
    </font>
    <font>
      <b/>
      <sz val="11"/>
      <color theme="1"/>
      <name val="Arial Narrow"/>
      <family val="2"/>
    </font>
    <font>
      <b/>
      <sz val="16"/>
      <color theme="1"/>
      <name val="Arial Narrow"/>
      <family val="2"/>
    </font>
    <font>
      <sz val="13"/>
      <color rgb="FF000099"/>
      <name val="Arial Narrow"/>
      <family val="2"/>
    </font>
    <font>
      <sz val="11"/>
      <name val="Arial Narrow"/>
      <family val="2"/>
    </font>
    <font>
      <b/>
      <sz val="11"/>
      <color theme="0"/>
      <name val="Calibri"/>
      <family val="2"/>
      <scheme val="minor"/>
    </font>
    <font>
      <sz val="11"/>
      <color theme="0"/>
      <name val="Calibri"/>
      <family val="2"/>
      <scheme val="minor"/>
    </font>
    <font>
      <sz val="11"/>
      <color theme="0"/>
      <name val="Arial Narrow"/>
      <family val="2"/>
    </font>
    <font>
      <b/>
      <sz val="11"/>
      <name val="Arial Narrow"/>
      <family val="2"/>
    </font>
    <font>
      <sz val="9"/>
      <color theme="1"/>
      <name val="Arial Narrow"/>
      <family val="2"/>
    </font>
    <font>
      <sz val="10"/>
      <name val="Arial Narrow"/>
      <family val="2"/>
    </font>
    <font>
      <b/>
      <sz val="10"/>
      <color theme="0"/>
      <name val="Arial Narrow"/>
      <family val="2"/>
    </font>
    <font>
      <b/>
      <sz val="10"/>
      <name val="Arial Narrow"/>
      <family val="2"/>
    </font>
    <font>
      <b/>
      <sz val="12"/>
      <color theme="1"/>
      <name val="Arial Narrow"/>
      <family val="2"/>
    </font>
    <font>
      <sz val="10"/>
      <color theme="1"/>
      <name val="Arial Narrow"/>
      <family val="2"/>
    </font>
    <font>
      <b/>
      <sz val="10"/>
      <color theme="1"/>
      <name val="Arial Narrow"/>
      <family val="2"/>
    </font>
    <font>
      <sz val="11"/>
      <color rgb="FFFF0000"/>
      <name val="Arial Narrow"/>
      <family val="2"/>
    </font>
    <font>
      <vertAlign val="superscript"/>
      <sz val="11"/>
      <name val="Arial Narrow"/>
      <family val="2"/>
    </font>
    <font>
      <b/>
      <vertAlign val="superscript"/>
      <sz val="12"/>
      <color theme="0"/>
      <name val="Arial Narrow"/>
      <family val="2"/>
    </font>
    <font>
      <b/>
      <vertAlign val="superscript"/>
      <sz val="11"/>
      <color theme="0"/>
      <name val="Arial Narrow"/>
      <family val="2"/>
    </font>
    <font>
      <sz val="11"/>
      <color rgb="FFFF0000"/>
      <name val="Calibri"/>
      <family val="2"/>
      <scheme val="minor"/>
    </font>
    <font>
      <b/>
      <sz val="9"/>
      <color rgb="FF000099"/>
      <name val="Arial Narrow"/>
      <family val="2"/>
    </font>
    <font>
      <vertAlign val="superscript"/>
      <sz val="9"/>
      <color theme="1"/>
      <name val="Arial Narrow"/>
      <family val="2"/>
    </font>
    <font>
      <b/>
      <sz val="9"/>
      <color theme="1"/>
      <name val="Arial Narrow"/>
      <family val="2"/>
    </font>
    <font>
      <b/>
      <sz val="11"/>
      <color rgb="FFFF0000"/>
      <name val="Arial Narrow"/>
      <family val="2"/>
    </font>
    <font>
      <sz val="12"/>
      <color theme="0"/>
      <name val="Arial Narrow"/>
      <family val="2"/>
    </font>
    <font>
      <sz val="12"/>
      <color theme="1"/>
      <name val="Calibri"/>
      <family val="2"/>
      <scheme val="minor"/>
    </font>
    <font>
      <vertAlign val="superscript"/>
      <sz val="12"/>
      <color theme="1"/>
      <name val="Arial Narrow"/>
      <family val="2"/>
    </font>
    <font>
      <b/>
      <sz val="14"/>
      <color theme="1"/>
      <name val="Arial Narrow"/>
      <family val="2"/>
    </font>
    <font>
      <b/>
      <u/>
      <sz val="11"/>
      <color theme="1"/>
      <name val="Calibri"/>
      <family val="2"/>
      <scheme val="minor"/>
    </font>
    <font>
      <b/>
      <sz val="9"/>
      <color theme="0"/>
      <name val="Arial Narrow"/>
      <family val="2"/>
    </font>
    <font>
      <b/>
      <sz val="9"/>
      <color theme="0"/>
      <name val="Arial"/>
      <family val="2"/>
    </font>
    <font>
      <sz val="9"/>
      <color theme="0"/>
      <name val="Calibri"/>
      <family val="2"/>
      <scheme val="minor"/>
    </font>
    <font>
      <b/>
      <sz val="9"/>
      <name val="Arial"/>
      <family val="2"/>
    </font>
    <font>
      <sz val="9"/>
      <name val="Arial"/>
      <family val="2"/>
    </font>
    <font>
      <sz val="10"/>
      <color theme="1"/>
      <name val="Arial"/>
      <family val="2"/>
    </font>
    <font>
      <sz val="10"/>
      <color indexed="8"/>
      <name val="Arial"/>
      <family val="2"/>
    </font>
    <font>
      <b/>
      <sz val="16"/>
      <color theme="1"/>
      <name val="Calibri"/>
      <family val="2"/>
      <scheme val="minor"/>
    </font>
    <font>
      <b/>
      <sz val="14"/>
      <color rgb="FF000000"/>
      <name val="Arial Narrow"/>
      <family val="2"/>
    </font>
    <font>
      <sz val="13"/>
      <color rgb="FF000F9F"/>
      <name val="Arial Narrow"/>
      <family val="2"/>
    </font>
    <font>
      <sz val="12"/>
      <color rgb="FF000F9F"/>
      <name val="Arial Narrow"/>
      <family val="2"/>
    </font>
    <font>
      <vertAlign val="superscript"/>
      <sz val="11"/>
      <color theme="1"/>
      <name val="Arial Narrow"/>
      <family val="2"/>
    </font>
    <font>
      <sz val="12"/>
      <name val="Arial"/>
      <family val="2"/>
    </font>
    <font>
      <b/>
      <sz val="12"/>
      <color theme="1"/>
      <name val="Calibri"/>
      <family val="2"/>
      <scheme val="minor"/>
    </font>
    <font>
      <sz val="10"/>
      <name val="Arial"/>
      <family val="2"/>
    </font>
    <font>
      <b/>
      <sz val="8"/>
      <color theme="1"/>
      <name val="Arial"/>
      <family val="2"/>
    </font>
    <font>
      <sz val="14"/>
      <color theme="1"/>
      <name val="Arial Narrow"/>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0F9F"/>
        <bgColor indexed="64"/>
      </patternFill>
    </fill>
    <fill>
      <patternFill patternType="solid">
        <fgColor rgb="FF3CB4E5"/>
        <bgColor indexed="64"/>
      </patternFill>
    </fill>
    <fill>
      <patternFill patternType="solid">
        <fgColor rgb="FFC8A977"/>
        <bgColor indexed="64"/>
      </patternFill>
    </fill>
    <fill>
      <patternFill patternType="solid">
        <fgColor rgb="FFFFFFFF"/>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9">
    <xf numFmtId="0" fontId="0" fillId="0" borderId="0"/>
    <xf numFmtId="166"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42" fillId="0" borderId="0"/>
    <xf numFmtId="179" fontId="43" fillId="0" borderId="0" applyFont="0" applyFill="0" applyBorder="0" applyAlignment="0" applyProtection="0"/>
    <xf numFmtId="166" fontId="2" fillId="0" borderId="0" applyFont="0" applyFill="0" applyBorder="0" applyAlignment="0" applyProtection="0"/>
    <xf numFmtId="18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6" fontId="2" fillId="0" borderId="0" applyFont="0" applyFill="0" applyBorder="0" applyAlignment="0" applyProtection="0"/>
    <xf numFmtId="0" fontId="5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91" fontId="51" fillId="0" borderId="0" applyFont="0" applyFill="0" applyBorder="0" applyAlignment="0" applyProtection="0"/>
    <xf numFmtId="191" fontId="51" fillId="0" borderId="0" applyFont="0" applyFill="0" applyBorder="0" applyAlignment="0" applyProtection="0"/>
    <xf numFmtId="191" fontId="51" fillId="0" borderId="0" applyFont="0" applyFill="0" applyBorder="0" applyAlignment="0" applyProtection="0"/>
    <xf numFmtId="0" fontId="2" fillId="0" borderId="0"/>
    <xf numFmtId="9" fontId="51" fillId="0" borderId="0" applyFont="0" applyFill="0" applyBorder="0" applyAlignment="0" applyProtection="0"/>
    <xf numFmtId="9" fontId="5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272">
    <xf numFmtId="0" fontId="0" fillId="0" borderId="0" xfId="0"/>
    <xf numFmtId="164" fontId="4" fillId="0" borderId="0" xfId="0" applyNumberFormat="1" applyFont="1" applyAlignment="1">
      <alignment vertical="center"/>
    </xf>
    <xf numFmtId="164" fontId="6" fillId="0" borderId="0" xfId="0" applyNumberFormat="1" applyFont="1" applyAlignment="1">
      <alignment vertical="center"/>
    </xf>
    <xf numFmtId="164" fontId="10" fillId="0" borderId="0" xfId="0" applyNumberFormat="1" applyFont="1" applyAlignment="1">
      <alignment vertical="center"/>
    </xf>
    <xf numFmtId="164" fontId="9" fillId="0" borderId="0" xfId="0" applyNumberFormat="1" applyFont="1" applyAlignment="1">
      <alignment horizontal="left" vertical="center"/>
    </xf>
    <xf numFmtId="164" fontId="11" fillId="0" borderId="2" xfId="0" applyNumberFormat="1" applyFont="1" applyBorder="1" applyAlignment="1">
      <alignment vertical="center"/>
    </xf>
    <xf numFmtId="164" fontId="11" fillId="0" borderId="2" xfId="0" applyNumberFormat="1" applyFont="1" applyBorder="1" applyAlignment="1">
      <alignment horizontal="center" vertical="center"/>
    </xf>
    <xf numFmtId="0" fontId="1" fillId="0" borderId="0" xfId="0" applyFont="1" applyAlignment="1">
      <alignment vertical="center"/>
    </xf>
    <xf numFmtId="165" fontId="11" fillId="0" borderId="2" xfId="0" applyNumberFormat="1" applyFont="1" applyBorder="1" applyAlignment="1">
      <alignment horizontal="center" vertical="center"/>
    </xf>
    <xf numFmtId="164" fontId="11" fillId="0" borderId="0" xfId="0" applyNumberFormat="1" applyFont="1" applyAlignment="1">
      <alignment vertical="center"/>
    </xf>
    <xf numFmtId="0" fontId="1" fillId="0" borderId="0" xfId="0" applyFont="1"/>
    <xf numFmtId="164" fontId="11" fillId="2" borderId="0" xfId="0" applyNumberFormat="1" applyFont="1" applyFill="1" applyAlignment="1">
      <alignment vertical="center"/>
    </xf>
    <xf numFmtId="166" fontId="1" fillId="0" borderId="0" xfId="1" applyFont="1" applyBorder="1" applyAlignment="1">
      <alignment horizontal="center"/>
    </xf>
    <xf numFmtId="0" fontId="14" fillId="0" borderId="0" xfId="0" applyFont="1"/>
    <xf numFmtId="0" fontId="13" fillId="0" borderId="0" xfId="0" applyFont="1" applyAlignment="1">
      <alignment horizontal="center" vertical="center"/>
    </xf>
    <xf numFmtId="43" fontId="0" fillId="0" borderId="0" xfId="0" applyNumberFormat="1"/>
    <xf numFmtId="167" fontId="11" fillId="2" borderId="2" xfId="0" applyNumberFormat="1" applyFont="1" applyFill="1" applyBorder="1" applyAlignment="1">
      <alignment horizontal="center" vertical="center"/>
    </xf>
    <xf numFmtId="3" fontId="11" fillId="0" borderId="2" xfId="0" applyNumberFormat="1" applyFont="1" applyBorder="1" applyAlignment="1">
      <alignment horizontal="center" vertical="center"/>
    </xf>
    <xf numFmtId="0" fontId="7" fillId="0" borderId="0" xfId="0" applyFont="1" applyAlignment="1">
      <alignment horizontal="center" vertical="center"/>
    </xf>
    <xf numFmtId="164" fontId="7" fillId="0" borderId="0" xfId="0" applyNumberFormat="1" applyFont="1" applyAlignment="1">
      <alignment vertical="center"/>
    </xf>
    <xf numFmtId="164" fontId="15" fillId="0" borderId="0" xfId="0" applyNumberFormat="1" applyFont="1" applyAlignment="1">
      <alignment vertical="center"/>
    </xf>
    <xf numFmtId="164" fontId="7" fillId="0" borderId="0" xfId="0" applyNumberFormat="1" applyFont="1" applyAlignment="1">
      <alignment horizontal="left" vertical="center" wrapText="1"/>
    </xf>
    <xf numFmtId="165" fontId="15" fillId="0" borderId="2" xfId="0" applyNumberFormat="1" applyFont="1" applyBorder="1" applyAlignment="1">
      <alignment horizontal="center" vertical="center"/>
    </xf>
    <xf numFmtId="0" fontId="16" fillId="0" borderId="0" xfId="0" applyFont="1" applyAlignment="1">
      <alignment horizontal="left"/>
    </xf>
    <xf numFmtId="164" fontId="17" fillId="0" borderId="2" xfId="0" applyNumberFormat="1" applyFont="1" applyBorder="1" applyAlignment="1">
      <alignment horizontal="center" vertical="center" wrapText="1"/>
    </xf>
    <xf numFmtId="10" fontId="17" fillId="0" borderId="2" xfId="2" applyNumberFormat="1" applyFont="1" applyFill="1" applyBorder="1" applyAlignment="1">
      <alignment horizontal="center" vertical="center" wrapText="1"/>
    </xf>
    <xf numFmtId="164" fontId="11" fillId="0" borderId="0" xfId="0" applyNumberFormat="1" applyFont="1" applyAlignment="1">
      <alignment horizontal="center" vertical="center"/>
    </xf>
    <xf numFmtId="166" fontId="16" fillId="0" borderId="0" xfId="1" applyFont="1" applyBorder="1" applyAlignment="1">
      <alignment horizontal="left"/>
    </xf>
    <xf numFmtId="166" fontId="1" fillId="0" borderId="0" xfId="1" applyFont="1" applyAlignment="1">
      <alignment vertical="center"/>
    </xf>
    <xf numFmtId="166" fontId="0" fillId="0" borderId="0" xfId="1" applyFont="1"/>
    <xf numFmtId="170" fontId="1" fillId="0" borderId="0" xfId="1" applyNumberFormat="1" applyFont="1" applyAlignment="1">
      <alignment vertical="center"/>
    </xf>
    <xf numFmtId="0" fontId="16" fillId="0" borderId="7" xfId="0" applyFont="1" applyBorder="1"/>
    <xf numFmtId="0" fontId="16" fillId="0" borderId="0" xfId="0" applyFont="1"/>
    <xf numFmtId="0" fontId="21" fillId="0" borderId="0" xfId="0" applyFont="1" applyAlignment="1">
      <alignment wrapText="1"/>
    </xf>
    <xf numFmtId="4" fontId="21" fillId="0" borderId="2" xfId="0" applyNumberFormat="1" applyFont="1" applyBorder="1" applyAlignment="1">
      <alignment horizontal="center" vertical="center"/>
    </xf>
    <xf numFmtId="171" fontId="21" fillId="0" borderId="2" xfId="0" applyNumberFormat="1" applyFont="1" applyBorder="1" applyAlignment="1">
      <alignment horizontal="center" vertical="center"/>
    </xf>
    <xf numFmtId="0" fontId="1" fillId="0" borderId="0" xfId="0" applyFont="1" applyAlignment="1">
      <alignment wrapText="1"/>
    </xf>
    <xf numFmtId="170" fontId="1" fillId="0" borderId="0" xfId="1" applyNumberFormat="1" applyFont="1"/>
    <xf numFmtId="166" fontId="1" fillId="0" borderId="0" xfId="1" applyFont="1" applyAlignment="1">
      <alignment wrapText="1"/>
    </xf>
    <xf numFmtId="0" fontId="1" fillId="0" borderId="0" xfId="0" applyFont="1" applyAlignment="1">
      <alignment horizontal="left"/>
    </xf>
    <xf numFmtId="4" fontId="21" fillId="0" borderId="2" xfId="3" applyNumberFormat="1" applyFont="1" applyBorder="1" applyAlignment="1">
      <alignment horizontal="center" vertical="center"/>
    </xf>
    <xf numFmtId="173" fontId="16" fillId="0" borderId="0" xfId="0" applyNumberFormat="1" applyFont="1" applyAlignment="1">
      <alignment horizontal="left"/>
    </xf>
    <xf numFmtId="4" fontId="22" fillId="0" borderId="2" xfId="0" applyNumberFormat="1" applyFont="1" applyBorder="1" applyAlignment="1">
      <alignment horizontal="center" vertical="center"/>
    </xf>
    <xf numFmtId="169" fontId="1" fillId="0" borderId="0" xfId="2" applyNumberFormat="1" applyFont="1" applyAlignment="1">
      <alignment vertical="center"/>
    </xf>
    <xf numFmtId="166" fontId="1" fillId="0" borderId="0" xfId="1" applyFont="1"/>
    <xf numFmtId="0" fontId="23" fillId="0" borderId="0" xfId="0" applyFont="1"/>
    <xf numFmtId="4" fontId="1" fillId="0" borderId="0" xfId="0" applyNumberFormat="1" applyFont="1"/>
    <xf numFmtId="168" fontId="1" fillId="0" borderId="0" xfId="2" applyNumberFormat="1" applyFont="1"/>
    <xf numFmtId="10" fontId="1" fillId="0" borderId="0" xfId="0" applyNumberFormat="1" applyFont="1"/>
    <xf numFmtId="168" fontId="21" fillId="0" borderId="2" xfId="2" applyNumberFormat="1" applyFont="1" applyBorder="1" applyAlignment="1">
      <alignment horizontal="center" vertical="center"/>
    </xf>
    <xf numFmtId="168" fontId="21" fillId="0" borderId="2" xfId="2" applyNumberFormat="1" applyFont="1" applyFill="1" applyBorder="1" applyAlignment="1">
      <alignment horizontal="center" vertical="center"/>
    </xf>
    <xf numFmtId="172" fontId="1" fillId="0" borderId="2" xfId="1" applyNumberFormat="1" applyFont="1" applyBorder="1" applyAlignment="1">
      <alignment horizontal="center" vertical="center"/>
    </xf>
    <xf numFmtId="172" fontId="0" fillId="0" borderId="0" xfId="0" applyNumberFormat="1"/>
    <xf numFmtId="172" fontId="11" fillId="0" borderId="0" xfId="0" applyNumberFormat="1" applyFont="1" applyAlignment="1">
      <alignment horizontal="center" vertical="center"/>
    </xf>
    <xf numFmtId="3" fontId="1" fillId="0" borderId="2" xfId="0" applyNumberFormat="1" applyFont="1" applyBorder="1" applyAlignment="1">
      <alignment horizontal="center" vertical="center" wrapText="1"/>
    </xf>
    <xf numFmtId="168" fontId="8" fillId="0" borderId="2" xfId="2" applyNumberFormat="1" applyFont="1" applyFill="1" applyBorder="1" applyAlignment="1">
      <alignment horizontal="center" vertical="center" wrapText="1"/>
    </xf>
    <xf numFmtId="0" fontId="16" fillId="0" borderId="0" xfId="0" applyFont="1" applyAlignment="1">
      <alignment horizontal="left" vertical="center" wrapText="1"/>
    </xf>
    <xf numFmtId="166" fontId="28" fillId="0" borderId="0" xfId="1" applyFont="1" applyBorder="1" applyAlignment="1">
      <alignment horizontal="left"/>
    </xf>
    <xf numFmtId="0" fontId="28" fillId="0" borderId="0" xfId="0" applyFont="1" applyAlignment="1">
      <alignment horizontal="left"/>
    </xf>
    <xf numFmtId="0" fontId="27" fillId="0" borderId="0" xfId="0" applyFont="1" applyAlignment="1">
      <alignment horizontal="center" vertical="center"/>
    </xf>
    <xf numFmtId="166" fontId="30" fillId="0" borderId="7" xfId="1" applyFont="1" applyBorder="1" applyAlignment="1">
      <alignment horizontal="center"/>
    </xf>
    <xf numFmtId="172" fontId="21" fillId="0" borderId="2" xfId="0" applyNumberFormat="1" applyFont="1" applyBorder="1" applyAlignment="1">
      <alignment horizontal="center" vertical="center"/>
    </xf>
    <xf numFmtId="164" fontId="31" fillId="0" borderId="0" xfId="0" applyNumberFormat="1" applyFont="1" applyAlignment="1">
      <alignment horizontal="left" vertical="center" wrapText="1"/>
    </xf>
    <xf numFmtId="166" fontId="30" fillId="0" borderId="0" xfId="1" applyFont="1" applyBorder="1" applyAlignment="1">
      <alignment horizontal="center"/>
    </xf>
    <xf numFmtId="172" fontId="1" fillId="0" borderId="0" xfId="1" applyNumberFormat="1" applyFont="1" applyFill="1" applyBorder="1" applyAlignment="1">
      <alignment horizontal="center" vertical="center"/>
    </xf>
    <xf numFmtId="172" fontId="8" fillId="0" borderId="0" xfId="1" applyNumberFormat="1" applyFont="1" applyFill="1" applyBorder="1" applyAlignment="1">
      <alignment horizontal="center" vertical="center"/>
    </xf>
    <xf numFmtId="172" fontId="12" fillId="0" borderId="0" xfId="1" applyNumberFormat="1" applyFont="1" applyFill="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vertical="center" wrapText="1"/>
    </xf>
    <xf numFmtId="172" fontId="7" fillId="0" borderId="0" xfId="0" applyNumberFormat="1" applyFont="1" applyAlignment="1">
      <alignment horizontal="center" vertical="center"/>
    </xf>
    <xf numFmtId="4" fontId="0" fillId="0" borderId="0" xfId="0" applyNumberFormat="1"/>
    <xf numFmtId="166" fontId="0" fillId="0" borderId="0" xfId="1" applyFont="1" applyFill="1" applyBorder="1"/>
    <xf numFmtId="172" fontId="15" fillId="0" borderId="0" xfId="0" applyNumberFormat="1" applyFont="1" applyAlignment="1">
      <alignment horizontal="center" vertical="center"/>
    </xf>
    <xf numFmtId="177" fontId="16" fillId="0" borderId="0" xfId="1" applyNumberFormat="1" applyFont="1" applyBorder="1" applyAlignment="1">
      <alignment horizontal="left"/>
    </xf>
    <xf numFmtId="165" fontId="16" fillId="0" borderId="0" xfId="0" applyNumberFormat="1" applyFont="1" applyAlignment="1">
      <alignment horizontal="left"/>
    </xf>
    <xf numFmtId="0" fontId="32" fillId="0" borderId="0" xfId="0" applyFont="1"/>
    <xf numFmtId="0" fontId="4" fillId="0" borderId="0" xfId="0" applyFont="1"/>
    <xf numFmtId="175" fontId="4" fillId="0" borderId="0" xfId="0" applyNumberFormat="1" applyFont="1"/>
    <xf numFmtId="43" fontId="4" fillId="0" borderId="0" xfId="0" applyNumberFormat="1" applyFont="1"/>
    <xf numFmtId="43" fontId="4" fillId="0" borderId="0" xfId="1" applyNumberFormat="1" applyFont="1" applyBorder="1" applyAlignment="1">
      <alignment horizontal="center"/>
    </xf>
    <xf numFmtId="0" fontId="33" fillId="0" borderId="0" xfId="0" applyFont="1"/>
    <xf numFmtId="0" fontId="4" fillId="0" borderId="0" xfId="0" applyFont="1" applyAlignment="1">
      <alignment horizontal="left" vertical="center" wrapText="1"/>
    </xf>
    <xf numFmtId="176" fontId="4" fillId="0" borderId="0" xfId="0" applyNumberFormat="1" applyFont="1"/>
    <xf numFmtId="164" fontId="6" fillId="2" borderId="0" xfId="0" applyNumberFormat="1" applyFont="1" applyFill="1" applyAlignment="1">
      <alignment vertical="center"/>
    </xf>
    <xf numFmtId="43" fontId="4" fillId="0" borderId="0" xfId="0" applyNumberFormat="1" applyFont="1" applyAlignment="1">
      <alignment vertical="center"/>
    </xf>
    <xf numFmtId="165" fontId="9" fillId="0" borderId="0" xfId="0" applyNumberFormat="1" applyFont="1" applyAlignment="1">
      <alignment horizontal="left" vertical="center"/>
    </xf>
    <xf numFmtId="165" fontId="4" fillId="0" borderId="0" xfId="0" applyNumberFormat="1" applyFont="1" applyAlignment="1">
      <alignment vertical="center"/>
    </xf>
    <xf numFmtId="165" fontId="11" fillId="0" borderId="0" xfId="0" applyNumberFormat="1" applyFont="1" applyAlignment="1">
      <alignment vertical="center"/>
    </xf>
    <xf numFmtId="165" fontId="0" fillId="0" borderId="0" xfId="0" applyNumberFormat="1"/>
    <xf numFmtId="165" fontId="30" fillId="0" borderId="7" xfId="1" applyNumberFormat="1" applyFont="1" applyBorder="1" applyAlignment="1">
      <alignment horizontal="center"/>
    </xf>
    <xf numFmtId="165" fontId="16" fillId="0" borderId="0" xfId="0" applyNumberFormat="1" applyFont="1"/>
    <xf numFmtId="9" fontId="1" fillId="0" borderId="0" xfId="2" applyFont="1"/>
    <xf numFmtId="0" fontId="36" fillId="0" borderId="0" xfId="0" applyFont="1"/>
    <xf numFmtId="0" fontId="40" fillId="0" borderId="17" xfId="0" applyFont="1" applyBorder="1"/>
    <xf numFmtId="179" fontId="40" fillId="0" borderId="2" xfId="0" applyNumberFormat="1" applyFont="1" applyBorder="1" applyAlignment="1">
      <alignment horizontal="right"/>
    </xf>
    <xf numFmtId="179" fontId="40" fillId="0" borderId="2" xfId="0" applyNumberFormat="1" applyFont="1" applyBorder="1"/>
    <xf numFmtId="0" fontId="41" fillId="0" borderId="2" xfId="0" applyFont="1" applyBorder="1" applyAlignment="1">
      <alignment horizontal="center"/>
    </xf>
    <xf numFmtId="180" fontId="41" fillId="0" borderId="2" xfId="0" applyNumberFormat="1" applyFont="1" applyBorder="1" applyAlignment="1">
      <alignment horizontal="center"/>
    </xf>
    <xf numFmtId="0" fontId="41" fillId="0" borderId="20" xfId="0" applyFont="1" applyBorder="1" applyAlignment="1">
      <alignment horizontal="center"/>
    </xf>
    <xf numFmtId="0" fontId="41" fillId="0" borderId="21" xfId="0" applyFont="1" applyBorder="1"/>
    <xf numFmtId="179" fontId="41" fillId="0" borderId="22" xfId="0" applyNumberFormat="1" applyFont="1" applyBorder="1"/>
    <xf numFmtId="4" fontId="41" fillId="0" borderId="22" xfId="0" applyNumberFormat="1" applyFont="1" applyBorder="1"/>
    <xf numFmtId="0" fontId="41" fillId="0" borderId="22" xfId="0" applyFont="1" applyBorder="1" applyAlignment="1">
      <alignment horizontal="center"/>
    </xf>
    <xf numFmtId="180" fontId="41" fillId="0" borderId="22" xfId="0" applyNumberFormat="1" applyFont="1" applyBorder="1" applyAlignment="1">
      <alignment horizontal="center"/>
    </xf>
    <xf numFmtId="1" fontId="41" fillId="0" borderId="22" xfId="0" applyNumberFormat="1" applyFont="1" applyBorder="1" applyAlignment="1">
      <alignment horizontal="center"/>
    </xf>
    <xf numFmtId="0" fontId="41" fillId="0" borderId="23" xfId="0" applyFont="1" applyBorder="1" applyAlignment="1">
      <alignment horizontal="center"/>
    </xf>
    <xf numFmtId="164" fontId="11" fillId="2" borderId="2" xfId="0" applyNumberFormat="1" applyFont="1" applyFill="1" applyBorder="1" applyAlignment="1">
      <alignment vertical="center"/>
    </xf>
    <xf numFmtId="9" fontId="1" fillId="0" borderId="0" xfId="0" applyNumberFormat="1" applyFont="1"/>
    <xf numFmtId="0" fontId="44" fillId="0" borderId="0" xfId="0" applyFont="1"/>
    <xf numFmtId="0" fontId="45" fillId="0" borderId="0" xfId="0" applyFont="1" applyAlignment="1">
      <alignment horizontal="left" vertical="center" indent="1" readingOrder="1"/>
    </xf>
    <xf numFmtId="167" fontId="11" fillId="0" borderId="2" xfId="0" applyNumberFormat="1" applyFont="1" applyBorder="1" applyAlignment="1">
      <alignment horizontal="center" vertical="center"/>
    </xf>
    <xf numFmtId="164" fontId="46" fillId="0" borderId="0" xfId="0" applyNumberFormat="1" applyFont="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14" fontId="7" fillId="4" borderId="5" xfId="0" applyNumberFormat="1" applyFont="1" applyFill="1" applyBorder="1" applyAlignment="1">
      <alignment horizontal="center" vertical="center"/>
    </xf>
    <xf numFmtId="164" fontId="7" fillId="5" borderId="2" xfId="0" applyNumberFormat="1" applyFont="1" applyFill="1" applyBorder="1" applyAlignment="1">
      <alignment vertical="center"/>
    </xf>
    <xf numFmtId="165" fontId="7" fillId="5" borderId="2" xfId="0" applyNumberFormat="1" applyFont="1" applyFill="1" applyBorder="1" applyAlignment="1">
      <alignment horizontal="center" vertical="center"/>
    </xf>
    <xf numFmtId="10" fontId="7" fillId="5" borderId="2" xfId="2" applyNumberFormat="1" applyFont="1" applyFill="1" applyBorder="1" applyAlignment="1">
      <alignment horizontal="center" vertical="center"/>
    </xf>
    <xf numFmtId="164" fontId="18" fillId="5" borderId="2" xfId="0" applyNumberFormat="1" applyFont="1" applyFill="1" applyBorder="1" applyAlignment="1">
      <alignment horizontal="center" vertical="center" wrapText="1"/>
    </xf>
    <xf numFmtId="164" fontId="18" fillId="5" borderId="2" xfId="0" applyNumberFormat="1" applyFont="1" applyFill="1" applyBorder="1" applyAlignment="1">
      <alignment vertical="center" wrapText="1"/>
    </xf>
    <xf numFmtId="164" fontId="15" fillId="6" borderId="2" xfId="0" applyNumberFormat="1" applyFont="1" applyFill="1" applyBorder="1" applyAlignment="1">
      <alignment vertical="center"/>
    </xf>
    <xf numFmtId="165" fontId="8" fillId="6" borderId="2" xfId="0" applyNumberFormat="1" applyFont="1" applyFill="1" applyBorder="1" applyAlignment="1">
      <alignment horizontal="center" vertical="center"/>
    </xf>
    <xf numFmtId="164" fontId="19" fillId="6" borderId="2" xfId="0" applyNumberFormat="1" applyFont="1" applyFill="1" applyBorder="1" applyAlignment="1">
      <alignment horizontal="center" vertical="center" wrapText="1"/>
    </xf>
    <xf numFmtId="164" fontId="19" fillId="6" borderId="2" xfId="0" applyNumberFormat="1" applyFont="1" applyFill="1" applyBorder="1" applyAlignment="1">
      <alignment vertical="center" wrapText="1"/>
    </xf>
    <xf numFmtId="164" fontId="7" fillId="4" borderId="2" xfId="1" applyNumberFormat="1" applyFont="1" applyFill="1" applyBorder="1" applyAlignment="1">
      <alignment vertical="center"/>
    </xf>
    <xf numFmtId="0" fontId="12" fillId="4" borderId="2" xfId="0" applyFont="1" applyFill="1" applyBorder="1" applyAlignment="1">
      <alignment horizontal="center" vertical="center"/>
    </xf>
    <xf numFmtId="0" fontId="12" fillId="4" borderId="2" xfId="0" applyFont="1" applyFill="1" applyBorder="1" applyAlignment="1">
      <alignment horizontal="center" vertical="center" wrapText="1"/>
    </xf>
    <xf numFmtId="0" fontId="7" fillId="4" borderId="9" xfId="0" applyFont="1" applyFill="1" applyBorder="1" applyAlignment="1">
      <alignment horizontal="center" vertical="center"/>
    </xf>
    <xf numFmtId="172" fontId="7" fillId="5" borderId="2" xfId="0" applyNumberFormat="1" applyFont="1" applyFill="1" applyBorder="1" applyAlignment="1">
      <alignment horizontal="center" vertical="center"/>
    </xf>
    <xf numFmtId="172" fontId="12" fillId="5" borderId="2" xfId="1" applyNumberFormat="1" applyFont="1" applyFill="1" applyBorder="1" applyAlignment="1">
      <alignment horizontal="center" vertical="center"/>
    </xf>
    <xf numFmtId="172" fontId="8" fillId="6" borderId="2" xfId="1" applyNumberFormat="1" applyFont="1" applyFill="1" applyBorder="1" applyAlignment="1">
      <alignment horizontal="center" vertical="center"/>
    </xf>
    <xf numFmtId="172" fontId="15" fillId="6" borderId="2" xfId="0" applyNumberFormat="1" applyFont="1" applyFill="1" applyBorder="1" applyAlignment="1">
      <alignment horizontal="center" vertical="center"/>
    </xf>
    <xf numFmtId="164" fontId="47" fillId="0" borderId="0" xfId="0" applyNumberFormat="1" applyFont="1" applyAlignment="1">
      <alignment vertical="center"/>
    </xf>
    <xf numFmtId="166" fontId="5" fillId="5" borderId="0" xfId="0" applyNumberFormat="1" applyFont="1" applyFill="1" applyAlignment="1">
      <alignment horizontal="center" vertical="center"/>
    </xf>
    <xf numFmtId="0" fontId="5" fillId="4" borderId="0" xfId="0" applyFont="1" applyFill="1" applyAlignment="1">
      <alignment horizontal="center"/>
    </xf>
    <xf numFmtId="166" fontId="7" fillId="5" borderId="0" xfId="0" applyNumberFormat="1" applyFont="1" applyFill="1" applyAlignment="1">
      <alignment horizontal="center" vertical="center"/>
    </xf>
    <xf numFmtId="0" fontId="7" fillId="4" borderId="0" xfId="0" applyFont="1" applyFill="1" applyAlignment="1">
      <alignment horizontal="center"/>
    </xf>
    <xf numFmtId="17" fontId="18" fillId="5" borderId="2" xfId="0" applyNumberFormat="1" applyFont="1" applyFill="1" applyBorder="1" applyAlignment="1">
      <alignment horizontal="center" vertical="center"/>
    </xf>
    <xf numFmtId="0" fontId="18" fillId="4" borderId="2" xfId="0" applyFont="1" applyFill="1" applyBorder="1" applyAlignment="1">
      <alignment horizontal="left" vertical="center" wrapText="1"/>
    </xf>
    <xf numFmtId="4" fontId="21" fillId="6" borderId="2" xfId="0" applyNumberFormat="1" applyFont="1" applyFill="1" applyBorder="1" applyAlignment="1">
      <alignment horizontal="center" vertical="center"/>
    </xf>
    <xf numFmtId="0" fontId="7" fillId="5" borderId="2" xfId="0" applyFont="1" applyFill="1" applyBorder="1" applyAlignment="1">
      <alignment horizontal="center" vertical="center" wrapText="1"/>
    </xf>
    <xf numFmtId="0" fontId="47" fillId="0" borderId="0" xfId="0" applyFont="1" applyAlignment="1">
      <alignment horizontal="left" vertical="center" indent="1" readingOrder="1"/>
    </xf>
    <xf numFmtId="174" fontId="8" fillId="0" borderId="2" xfId="2" applyNumberFormat="1" applyFont="1" applyFill="1" applyBorder="1" applyAlignment="1">
      <alignment horizontal="center" vertical="center" wrapText="1"/>
    </xf>
    <xf numFmtId="172" fontId="11" fillId="2" borderId="2" xfId="0" applyNumberFormat="1" applyFont="1" applyFill="1" applyBorder="1" applyAlignment="1">
      <alignment horizontal="center" vertical="center"/>
    </xf>
    <xf numFmtId="164" fontId="11" fillId="2" borderId="2" xfId="0" applyNumberFormat="1" applyFont="1" applyFill="1" applyBorder="1" applyAlignment="1">
      <alignment horizontal="center" vertical="center"/>
    </xf>
    <xf numFmtId="165" fontId="11" fillId="2" borderId="2" xfId="0" applyNumberFormat="1" applyFont="1" applyFill="1" applyBorder="1" applyAlignment="1">
      <alignment horizontal="center" vertical="center"/>
    </xf>
    <xf numFmtId="171" fontId="8" fillId="2" borderId="2" xfId="0" applyNumberFormat="1" applyFont="1" applyFill="1" applyBorder="1" applyAlignment="1">
      <alignment horizontal="center"/>
    </xf>
    <xf numFmtId="174" fontId="8" fillId="2" borderId="2" xfId="2" applyNumberFormat="1" applyFont="1" applyFill="1" applyBorder="1" applyAlignment="1">
      <alignment horizontal="center"/>
    </xf>
    <xf numFmtId="164" fontId="6" fillId="2" borderId="2" xfId="0" applyNumberFormat="1" applyFont="1" applyFill="1" applyBorder="1" applyAlignment="1">
      <alignment vertical="center"/>
    </xf>
    <xf numFmtId="182" fontId="16" fillId="0" borderId="0" xfId="0" applyNumberFormat="1" applyFont="1" applyAlignment="1">
      <alignment horizontal="left"/>
    </xf>
    <xf numFmtId="183" fontId="11" fillId="0" borderId="2" xfId="0" applyNumberFormat="1" applyFont="1" applyBorder="1" applyAlignment="1">
      <alignment vertical="center"/>
    </xf>
    <xf numFmtId="185" fontId="11" fillId="0" borderId="2" xfId="0" applyNumberFormat="1" applyFont="1" applyBorder="1" applyAlignment="1">
      <alignment vertical="center"/>
    </xf>
    <xf numFmtId="186" fontId="11" fillId="0" borderId="2" xfId="0" applyNumberFormat="1" applyFont="1" applyBorder="1" applyAlignment="1">
      <alignment vertical="center"/>
    </xf>
    <xf numFmtId="187" fontId="11" fillId="0" borderId="2" xfId="0" applyNumberFormat="1" applyFont="1" applyBorder="1" applyAlignment="1">
      <alignment vertical="center"/>
    </xf>
    <xf numFmtId="188" fontId="11" fillId="0" borderId="2" xfId="0" applyNumberFormat="1" applyFont="1" applyBorder="1" applyAlignment="1">
      <alignment vertical="center"/>
    </xf>
    <xf numFmtId="189" fontId="11" fillId="0" borderId="2" xfId="0" applyNumberFormat="1" applyFont="1" applyBorder="1" applyAlignment="1">
      <alignment vertical="center"/>
    </xf>
    <xf numFmtId="184" fontId="11" fillId="2" borderId="2" xfId="0" applyNumberFormat="1" applyFont="1" applyFill="1" applyBorder="1" applyAlignment="1">
      <alignment vertical="center"/>
    </xf>
    <xf numFmtId="164" fontId="17" fillId="2" borderId="2" xfId="0" applyNumberFormat="1" applyFont="1" applyFill="1" applyBorder="1" applyAlignment="1">
      <alignment horizontal="center" vertical="center" wrapText="1"/>
    </xf>
    <xf numFmtId="10" fontId="17" fillId="2" borderId="2" xfId="2" applyNumberFormat="1" applyFont="1" applyFill="1" applyBorder="1" applyAlignment="1">
      <alignment horizontal="center" vertical="center" wrapText="1"/>
    </xf>
    <xf numFmtId="3" fontId="11" fillId="2" borderId="2" xfId="0" applyNumberFormat="1" applyFont="1" applyFill="1" applyBorder="1" applyAlignment="1">
      <alignment horizontal="center" vertical="center"/>
    </xf>
    <xf numFmtId="166" fontId="4" fillId="2" borderId="2" xfId="1" applyFont="1" applyFill="1" applyBorder="1" applyAlignment="1">
      <alignment horizontal="center" vertical="center"/>
    </xf>
    <xf numFmtId="172" fontId="1" fillId="0" borderId="2" xfId="1" applyNumberFormat="1" applyFont="1" applyFill="1" applyBorder="1" applyAlignment="1">
      <alignment horizontal="center" vertical="center"/>
    </xf>
    <xf numFmtId="164" fontId="6" fillId="0" borderId="2" xfId="0" applyNumberFormat="1" applyFont="1" applyBorder="1" applyAlignment="1">
      <alignment vertical="center"/>
    </xf>
    <xf numFmtId="166" fontId="1" fillId="0" borderId="0" xfId="1" applyFont="1" applyFill="1"/>
    <xf numFmtId="44" fontId="1" fillId="0" borderId="0" xfId="8" applyFont="1"/>
    <xf numFmtId="2" fontId="1" fillId="0" borderId="0" xfId="8" applyNumberFormat="1" applyFont="1"/>
    <xf numFmtId="10" fontId="1" fillId="0" borderId="0" xfId="2" applyNumberFormat="1" applyFont="1"/>
    <xf numFmtId="0" fontId="13" fillId="2" borderId="0" xfId="0" applyFont="1" applyFill="1" applyAlignment="1">
      <alignment horizontal="center" vertical="center"/>
    </xf>
    <xf numFmtId="0" fontId="7" fillId="5" borderId="0" xfId="0" applyFont="1" applyFill="1" applyAlignment="1">
      <alignment horizontal="center" vertical="center" wrapText="1"/>
    </xf>
    <xf numFmtId="0" fontId="7" fillId="4" borderId="0" xfId="0" applyFont="1" applyFill="1" applyAlignment="1">
      <alignment horizontal="center" vertical="center" wrapText="1"/>
    </xf>
    <xf numFmtId="4" fontId="21" fillId="0" borderId="9" xfId="0" applyNumberFormat="1" applyFont="1" applyBorder="1" applyAlignment="1">
      <alignment horizontal="center" vertical="center"/>
    </xf>
    <xf numFmtId="4" fontId="22" fillId="0" borderId="9" xfId="0" applyNumberFormat="1" applyFont="1" applyBorder="1" applyAlignment="1">
      <alignment horizontal="center" vertical="center"/>
    </xf>
    <xf numFmtId="4" fontId="21" fillId="6" borderId="9" xfId="0" applyNumberFormat="1" applyFont="1" applyFill="1" applyBorder="1" applyAlignment="1">
      <alignment horizontal="center" vertical="center"/>
    </xf>
    <xf numFmtId="10" fontId="21" fillId="6" borderId="4" xfId="2" applyNumberFormat="1" applyFont="1" applyFill="1" applyBorder="1" applyAlignment="1">
      <alignment horizontal="center" vertical="center"/>
    </xf>
    <xf numFmtId="0" fontId="1" fillId="0" borderId="0" xfId="0" quotePrefix="1" applyFont="1" applyAlignment="1">
      <alignment horizontal="left"/>
    </xf>
    <xf numFmtId="17" fontId="18" fillId="5" borderId="4" xfId="0" applyNumberFormat="1" applyFont="1" applyFill="1" applyBorder="1" applyAlignment="1">
      <alignment horizontal="centerContinuous" vertical="center"/>
    </xf>
    <xf numFmtId="17" fontId="18" fillId="5" borderId="9" xfId="0" applyNumberFormat="1" applyFont="1" applyFill="1" applyBorder="1" applyAlignment="1">
      <alignment horizontal="centerContinuous" vertical="center"/>
    </xf>
    <xf numFmtId="190" fontId="8" fillId="2" borderId="2" xfId="0" applyNumberFormat="1" applyFont="1" applyFill="1" applyBorder="1" applyAlignment="1">
      <alignment horizontal="center"/>
    </xf>
    <xf numFmtId="172" fontId="7" fillId="2" borderId="0" xfId="0" applyNumberFormat="1" applyFont="1" applyFill="1" applyAlignment="1">
      <alignment horizontal="center" vertical="center"/>
    </xf>
    <xf numFmtId="166" fontId="30" fillId="2" borderId="0" xfId="1" applyFont="1" applyFill="1" applyBorder="1" applyAlignment="1">
      <alignment horizontal="center"/>
    </xf>
    <xf numFmtId="2" fontId="16" fillId="2" borderId="0" xfId="0" applyNumberFormat="1" applyFont="1" applyFill="1"/>
    <xf numFmtId="0" fontId="16" fillId="2" borderId="0" xfId="0" applyFont="1" applyFill="1"/>
    <xf numFmtId="4" fontId="21" fillId="0" borderId="4" xfId="0" applyNumberFormat="1" applyFont="1" applyBorder="1" applyAlignment="1">
      <alignment horizontal="center" vertical="center"/>
    </xf>
    <xf numFmtId="172" fontId="21" fillId="0" borderId="4" xfId="0" applyNumberFormat="1" applyFont="1" applyBorder="1" applyAlignment="1">
      <alignment horizontal="center" vertical="center"/>
    </xf>
    <xf numFmtId="4" fontId="22" fillId="0" borderId="4" xfId="0" applyNumberFormat="1" applyFont="1" applyBorder="1" applyAlignment="1">
      <alignment horizontal="center" vertical="center"/>
    </xf>
    <xf numFmtId="171" fontId="21" fillId="0" borderId="4" xfId="0" applyNumberFormat="1" applyFont="1" applyBorder="1" applyAlignment="1">
      <alignment horizontal="center" vertical="center"/>
    </xf>
    <xf numFmtId="4" fontId="21" fillId="6" borderId="4" xfId="0" applyNumberFormat="1" applyFont="1" applyFill="1" applyBorder="1" applyAlignment="1">
      <alignment horizontal="center" vertical="center"/>
    </xf>
    <xf numFmtId="172" fontId="48" fillId="0" borderId="9" xfId="0" quotePrefix="1" applyNumberFormat="1" applyFont="1" applyBorder="1" applyAlignment="1">
      <alignment horizontal="center" vertical="center" wrapText="1"/>
    </xf>
    <xf numFmtId="0" fontId="45" fillId="7" borderId="0" xfId="0" applyFont="1" applyFill="1" applyAlignment="1">
      <alignment horizontal="left" vertical="center" indent="1" readingOrder="1"/>
    </xf>
    <xf numFmtId="0" fontId="0" fillId="7" borderId="0" xfId="0" applyFill="1"/>
    <xf numFmtId="0" fontId="27" fillId="2" borderId="0" xfId="0" applyFont="1" applyFill="1" applyAlignment="1">
      <alignment horizontal="center" vertical="center"/>
    </xf>
    <xf numFmtId="164" fontId="49" fillId="2" borderId="0" xfId="0" applyNumberFormat="1" applyFont="1" applyFill="1" applyAlignment="1">
      <alignment vertical="center"/>
    </xf>
    <xf numFmtId="164" fontId="49" fillId="0" borderId="0" xfId="0" applyNumberFormat="1" applyFont="1" applyAlignment="1">
      <alignment vertical="center"/>
    </xf>
    <xf numFmtId="166" fontId="4" fillId="0" borderId="2" xfId="1" applyFont="1" applyFill="1" applyBorder="1" applyAlignment="1">
      <alignment horizontal="center" vertical="center"/>
    </xf>
    <xf numFmtId="43" fontId="4" fillId="0" borderId="0" xfId="1" applyNumberFormat="1" applyFont="1" applyFill="1" applyBorder="1" applyAlignment="1">
      <alignment horizontal="center"/>
    </xf>
    <xf numFmtId="2" fontId="16" fillId="0" borderId="0" xfId="2" applyNumberFormat="1" applyFont="1" applyAlignment="1">
      <alignment horizontal="left"/>
    </xf>
    <xf numFmtId="0" fontId="50" fillId="0" borderId="0" xfId="0" applyFont="1"/>
    <xf numFmtId="2" fontId="7" fillId="5" borderId="2" xfId="0" applyNumberFormat="1" applyFont="1" applyFill="1" applyBorder="1" applyAlignment="1">
      <alignment horizontal="center" vertical="center"/>
    </xf>
    <xf numFmtId="166" fontId="1" fillId="2" borderId="0" xfId="1" applyFont="1" applyFill="1"/>
    <xf numFmtId="0" fontId="1" fillId="2" borderId="0" xfId="0" applyFont="1" applyFill="1"/>
    <xf numFmtId="0" fontId="1" fillId="3" borderId="0" xfId="0" applyFont="1" applyFill="1"/>
    <xf numFmtId="43" fontId="1" fillId="0" borderId="0" xfId="0" applyNumberFormat="1" applyFont="1"/>
    <xf numFmtId="175" fontId="1" fillId="0" borderId="0" xfId="0" applyNumberFormat="1" applyFont="1"/>
    <xf numFmtId="178" fontId="7" fillId="5" borderId="2" xfId="0" applyNumberFormat="1" applyFont="1" applyFill="1" applyBorder="1" applyAlignment="1">
      <alignment horizontal="center" vertical="center"/>
    </xf>
    <xf numFmtId="3" fontId="1" fillId="2" borderId="2" xfId="0" applyNumberFormat="1" applyFont="1" applyFill="1" applyBorder="1" applyAlignment="1">
      <alignment horizontal="center" vertical="center" wrapText="1"/>
    </xf>
    <xf numFmtId="9" fontId="11" fillId="0" borderId="2" xfId="2" applyFont="1" applyBorder="1" applyAlignment="1">
      <alignment vertical="center"/>
    </xf>
    <xf numFmtId="4" fontId="21" fillId="2" borderId="4" xfId="0" applyNumberFormat="1" applyFont="1" applyFill="1" applyBorder="1" applyAlignment="1">
      <alignment horizontal="center" vertical="center"/>
    </xf>
    <xf numFmtId="4" fontId="22" fillId="2" borderId="4" xfId="0" applyNumberFormat="1" applyFont="1" applyFill="1" applyBorder="1" applyAlignment="1">
      <alignment horizontal="center" vertical="center"/>
    </xf>
    <xf numFmtId="172" fontId="21" fillId="2" borderId="4" xfId="0" applyNumberFormat="1" applyFont="1" applyFill="1" applyBorder="1" applyAlignment="1">
      <alignment horizontal="center" vertical="center"/>
    </xf>
    <xf numFmtId="171" fontId="21" fillId="2" borderId="4" xfId="0" applyNumberFormat="1" applyFont="1" applyFill="1" applyBorder="1" applyAlignment="1">
      <alignment horizontal="center" vertical="center"/>
    </xf>
    <xf numFmtId="171" fontId="21" fillId="2" borderId="9" xfId="0" applyNumberFormat="1" applyFont="1" applyFill="1" applyBorder="1" applyAlignment="1">
      <alignment horizontal="center" vertical="center"/>
    </xf>
    <xf numFmtId="17" fontId="18" fillId="5" borderId="2" xfId="0" applyNumberFormat="1" applyFont="1" applyFill="1" applyBorder="1" applyAlignment="1">
      <alignment horizontal="centerContinuous" vertical="center"/>
    </xf>
    <xf numFmtId="178" fontId="52" fillId="0" borderId="0" xfId="0" applyNumberFormat="1" applyFont="1"/>
    <xf numFmtId="189" fontId="11" fillId="2" borderId="2" xfId="0" applyNumberFormat="1" applyFont="1" applyFill="1" applyBorder="1" applyAlignment="1">
      <alignment vertical="center"/>
    </xf>
    <xf numFmtId="185" fontId="11" fillId="2" borderId="2" xfId="0" applyNumberFormat="1" applyFont="1" applyFill="1" applyBorder="1" applyAlignment="1">
      <alignment vertical="center"/>
    </xf>
    <xf numFmtId="10" fontId="21" fillId="6" borderId="8" xfId="2" applyNumberFormat="1" applyFont="1" applyFill="1" applyBorder="1" applyAlignment="1">
      <alignment horizontal="center" vertical="center"/>
    </xf>
    <xf numFmtId="10" fontId="21" fillId="6" borderId="10" xfId="2" applyNumberFormat="1" applyFont="1" applyFill="1" applyBorder="1" applyAlignment="1">
      <alignment horizontal="center" vertical="center"/>
    </xf>
    <xf numFmtId="172" fontId="48" fillId="0" borderId="9" xfId="0" quotePrefix="1" applyNumberFormat="1" applyFont="1" applyBorder="1" applyAlignment="1">
      <alignment horizontal="center" vertical="center"/>
    </xf>
    <xf numFmtId="171" fontId="21" fillId="0" borderId="9" xfId="0" applyNumberFormat="1" applyFont="1" applyBorder="1" applyAlignment="1">
      <alignment horizontal="center" vertical="center"/>
    </xf>
    <xf numFmtId="4" fontId="21" fillId="6" borderId="8" xfId="0" applyNumberFormat="1" applyFont="1" applyFill="1" applyBorder="1" applyAlignment="1">
      <alignment horizontal="center" vertical="center"/>
    </xf>
    <xf numFmtId="4" fontId="21" fillId="6" borderId="10" xfId="0" applyNumberFormat="1" applyFont="1" applyFill="1" applyBorder="1" applyAlignment="1">
      <alignment horizontal="center" vertical="center"/>
    </xf>
    <xf numFmtId="169" fontId="8" fillId="0" borderId="2" xfId="2" applyNumberFormat="1" applyFont="1" applyFill="1" applyBorder="1" applyAlignment="1">
      <alignment horizontal="center" vertical="center" wrapText="1"/>
    </xf>
    <xf numFmtId="192" fontId="53" fillId="0" borderId="0" xfId="1" applyNumberFormat="1" applyFont="1" applyBorder="1" applyAlignment="1">
      <alignment horizontal="center"/>
    </xf>
    <xf numFmtId="0" fontId="7" fillId="5" borderId="2" xfId="0" applyFont="1" applyFill="1" applyBorder="1" applyAlignment="1">
      <alignment horizontal="center" vertical="center" wrapText="1"/>
    </xf>
    <xf numFmtId="0" fontId="8" fillId="0" borderId="2" xfId="0" applyFont="1" applyBorder="1" applyAlignment="1">
      <alignment horizontal="left" vertical="center" wrapText="1"/>
    </xf>
    <xf numFmtId="164" fontId="9" fillId="0" borderId="0" xfId="0" applyNumberFormat="1" applyFont="1" applyAlignment="1">
      <alignment horizontal="lef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165" fontId="7" fillId="4" borderId="1" xfId="0" applyNumberFormat="1" applyFont="1" applyFill="1" applyBorder="1" applyAlignment="1">
      <alignment horizontal="center" vertical="center" wrapText="1"/>
    </xf>
    <xf numFmtId="165" fontId="7" fillId="4" borderId="3" xfId="0" applyNumberFormat="1" applyFont="1" applyFill="1" applyBorder="1" applyAlignment="1">
      <alignment horizontal="center" vertical="center" wrapText="1"/>
    </xf>
    <xf numFmtId="164" fontId="7" fillId="4" borderId="1" xfId="0" applyNumberFormat="1" applyFont="1" applyFill="1" applyBorder="1" applyAlignment="1">
      <alignment horizontal="center" vertical="center" wrapText="1"/>
    </xf>
    <xf numFmtId="164" fontId="7" fillId="4" borderId="3" xfId="0" applyNumberFormat="1" applyFont="1" applyFill="1" applyBorder="1" applyAlignment="1">
      <alignment horizontal="center" vertical="center" wrapText="1"/>
    </xf>
    <xf numFmtId="164" fontId="7" fillId="4" borderId="5" xfId="0" applyNumberFormat="1" applyFont="1" applyFill="1" applyBorder="1" applyAlignment="1">
      <alignment horizontal="center" vertical="center" wrapText="1"/>
    </xf>
    <xf numFmtId="164" fontId="7" fillId="5" borderId="8" xfId="0" applyNumberFormat="1" applyFont="1" applyFill="1" applyBorder="1" applyAlignment="1">
      <alignment horizontal="center" vertical="center" wrapText="1"/>
    </xf>
    <xf numFmtId="164" fontId="7" fillId="5" borderId="6" xfId="0" applyNumberFormat="1" applyFont="1" applyFill="1" applyBorder="1" applyAlignment="1">
      <alignment horizontal="center" vertical="center" wrapText="1"/>
    </xf>
    <xf numFmtId="0" fontId="16" fillId="0" borderId="0" xfId="0" applyFont="1" applyAlignment="1">
      <alignment horizontal="left"/>
    </xf>
    <xf numFmtId="164" fontId="7" fillId="5" borderId="10" xfId="0" applyNumberFormat="1" applyFont="1" applyFill="1" applyBorder="1" applyAlignment="1">
      <alignment horizontal="center" vertical="center" wrapText="1"/>
    </xf>
    <xf numFmtId="164" fontId="7" fillId="5" borderId="11" xfId="0" applyNumberFormat="1" applyFont="1" applyFill="1" applyBorder="1" applyAlignment="1">
      <alignment horizontal="center" vertical="center" wrapText="1"/>
    </xf>
    <xf numFmtId="164" fontId="7" fillId="5" borderId="0" xfId="0" applyNumberFormat="1" applyFont="1" applyFill="1" applyAlignment="1">
      <alignment horizontal="center" vertical="center" wrapText="1"/>
    </xf>
    <xf numFmtId="164" fontId="7" fillId="5" borderId="12" xfId="0" applyNumberFormat="1" applyFont="1" applyFill="1" applyBorder="1" applyAlignment="1">
      <alignment horizontal="center" vertical="center" wrapText="1"/>
    </xf>
    <xf numFmtId="0" fontId="7" fillId="5" borderId="0" xfId="0" applyFont="1" applyFill="1" applyAlignment="1">
      <alignment horizontal="center" vertical="center"/>
    </xf>
    <xf numFmtId="164" fontId="5" fillId="5" borderId="6" xfId="0" applyNumberFormat="1" applyFont="1" applyFill="1" applyBorder="1" applyAlignment="1">
      <alignment horizontal="left" vertical="center"/>
    </xf>
    <xf numFmtId="164" fontId="5" fillId="4" borderId="1" xfId="0" applyNumberFormat="1" applyFont="1" applyFill="1" applyBorder="1" applyAlignment="1">
      <alignment horizontal="center" vertical="center"/>
    </xf>
    <xf numFmtId="164" fontId="5" fillId="4" borderId="3" xfId="0" applyNumberFormat="1" applyFont="1" applyFill="1" applyBorder="1" applyAlignment="1">
      <alignment horizontal="center" vertical="center"/>
    </xf>
    <xf numFmtId="164" fontId="5" fillId="4" borderId="1" xfId="0" applyNumberFormat="1" applyFont="1" applyFill="1" applyBorder="1" applyAlignment="1">
      <alignment horizontal="center" vertical="center" wrapText="1"/>
    </xf>
    <xf numFmtId="164" fontId="5" fillId="4" borderId="3" xfId="0" applyNumberFormat="1" applyFont="1" applyFill="1" applyBorder="1" applyAlignment="1">
      <alignment horizontal="center" vertical="center" wrapText="1"/>
    </xf>
    <xf numFmtId="0" fontId="16" fillId="0" borderId="0" xfId="0" applyFont="1" applyAlignment="1">
      <alignment horizontal="left" vertical="center" wrapText="1"/>
    </xf>
    <xf numFmtId="164" fontId="5" fillId="5" borderId="2" xfId="0" applyNumberFormat="1" applyFont="1" applyFill="1" applyBorder="1" applyAlignment="1">
      <alignment horizontal="left" vertical="center"/>
    </xf>
    <xf numFmtId="164" fontId="7" fillId="4" borderId="1"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0" fontId="5" fillId="5" borderId="0" xfId="0" applyFont="1" applyFill="1" applyAlignment="1">
      <alignment horizontal="center" vertical="center"/>
    </xf>
    <xf numFmtId="164" fontId="20" fillId="0" borderId="0" xfId="0" applyNumberFormat="1" applyFont="1" applyAlignment="1">
      <alignment horizontal="left" vertical="center"/>
    </xf>
    <xf numFmtId="164" fontId="5" fillId="5" borderId="6" xfId="0" applyNumberFormat="1" applyFont="1" applyFill="1" applyBorder="1" applyAlignment="1">
      <alignment horizontal="center" vertical="center"/>
    </xf>
    <xf numFmtId="0" fontId="4" fillId="0" borderId="0" xfId="0" applyFont="1" applyAlignment="1">
      <alignment horizontal="left" vertical="center" wrapText="1"/>
    </xf>
    <xf numFmtId="164" fontId="35" fillId="0" borderId="0" xfId="0" applyNumberFormat="1" applyFont="1" applyAlignment="1">
      <alignment horizontal="left" vertical="center"/>
    </xf>
    <xf numFmtId="0" fontId="37" fillId="4" borderId="13" xfId="0" applyFont="1" applyFill="1" applyBorder="1" applyAlignment="1">
      <alignment horizontal="center" vertical="center"/>
    </xf>
    <xf numFmtId="0" fontId="37" fillId="4" borderId="17" xfId="0" applyFont="1" applyFill="1" applyBorder="1" applyAlignment="1">
      <alignment horizontal="center" vertical="center"/>
    </xf>
    <xf numFmtId="0" fontId="38" fillId="4" borderId="14" xfId="0" applyFont="1" applyFill="1" applyBorder="1" applyAlignment="1">
      <alignment horizontal="center" vertical="center" wrapText="1"/>
    </xf>
    <xf numFmtId="0" fontId="38" fillId="4" borderId="2" xfId="0" applyFont="1" applyFill="1" applyBorder="1" applyAlignment="1">
      <alignment horizontal="center" vertical="center" wrapText="1"/>
    </xf>
    <xf numFmtId="0" fontId="38" fillId="4" borderId="15" xfId="0" applyFont="1" applyFill="1" applyBorder="1" applyAlignment="1">
      <alignment horizontal="center" vertical="center" wrapText="1"/>
    </xf>
    <xf numFmtId="0" fontId="39" fillId="4" borderId="3" xfId="0" applyFont="1" applyFill="1" applyBorder="1" applyAlignment="1">
      <alignment horizontal="center" vertical="center" wrapText="1"/>
    </xf>
    <xf numFmtId="0" fontId="39" fillId="4" borderId="5" xfId="0" applyFont="1" applyFill="1" applyBorder="1" applyAlignment="1">
      <alignment horizontal="center" vertical="center" wrapText="1"/>
    </xf>
    <xf numFmtId="0" fontId="38" fillId="4" borderId="3" xfId="0" applyFont="1" applyFill="1" applyBorder="1" applyAlignment="1">
      <alignment horizontal="center" vertical="center" wrapText="1"/>
    </xf>
    <xf numFmtId="0" fontId="38" fillId="4" borderId="5" xfId="0" applyFont="1" applyFill="1" applyBorder="1" applyAlignment="1">
      <alignment horizontal="center" vertical="center" wrapText="1"/>
    </xf>
    <xf numFmtId="0" fontId="39" fillId="4" borderId="15" xfId="0" applyFont="1" applyFill="1" applyBorder="1" applyAlignment="1">
      <alignment horizontal="center" vertical="center" wrapText="1"/>
    </xf>
    <xf numFmtId="0" fontId="39" fillId="4" borderId="16"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18" xfId="0" applyFont="1" applyFill="1" applyBorder="1" applyAlignment="1">
      <alignment horizontal="center" vertical="center" wrapText="1"/>
    </xf>
    <xf numFmtId="0" fontId="39" fillId="4" borderId="19" xfId="0" applyFont="1" applyFill="1" applyBorder="1" applyAlignment="1">
      <alignment horizontal="center" vertical="center" wrapText="1"/>
    </xf>
    <xf numFmtId="0" fontId="20" fillId="0" borderId="0" xfId="0" applyFont="1" applyAlignment="1">
      <alignment horizontal="left" vertical="center" wrapText="1"/>
    </xf>
  </cellXfs>
  <cellStyles count="29">
    <cellStyle name="Millares" xfId="1" builtinId="3"/>
    <cellStyle name="Millares 10" xfId="3" xr:uid="{00000000-0005-0000-0000-000001000000}"/>
    <cellStyle name="Millares 10 2" xfId="9" xr:uid="{00000000-0005-0000-0000-000002000000}"/>
    <cellStyle name="Millares 10 2 2" xfId="24" xr:uid="{FCF17153-0471-4A60-9E35-A7FAF70A53A4}"/>
    <cellStyle name="Millares 10 3" xfId="15" xr:uid="{17797891-6F88-4EA4-A0A2-6FC103D14951}"/>
    <cellStyle name="Millares 10 3 2" xfId="28" xr:uid="{30AC6A96-53B8-40CB-B046-2A9C38A5570E}"/>
    <cellStyle name="Millares 10 4" xfId="7" xr:uid="{00000000-0005-0000-0000-000003000000}"/>
    <cellStyle name="Millares 10 5" xfId="22" xr:uid="{F462FBA5-86C1-4113-8A90-2030798F4A8B}"/>
    <cellStyle name="Millares 2" xfId="13" xr:uid="{509C2859-1745-4FFC-8262-67F717F92BD5}"/>
    <cellStyle name="Millares 2 2" xfId="6" xr:uid="{00000000-0005-0000-0000-000004000000}"/>
    <cellStyle name="Millares 2 3" xfId="17" xr:uid="{51FA1EAD-3D1C-49C8-900F-A4A77DFEA889}"/>
    <cellStyle name="Millares 2 4" xfId="26" xr:uid="{0E674E91-5281-4A43-B26C-AE4E800BF1DA}"/>
    <cellStyle name="Millares 3" xfId="11" xr:uid="{DDB1F370-3506-4CCD-A4C3-D8887A9F505D}"/>
    <cellStyle name="Millares 3 2" xfId="18" xr:uid="{BDCFDD9C-2DCE-48D6-837D-CBDA0E96C954}"/>
    <cellStyle name="Millares 4" xfId="14" xr:uid="{6C0D748D-AF1A-4461-9A00-9EA3D272FCF9}"/>
    <cellStyle name="Millares 4 2" xfId="27" xr:uid="{50A539A4-3B11-48B2-B818-B355C4CB828C}"/>
    <cellStyle name="Millares 5" xfId="16" xr:uid="{3C70F31A-B312-4EC0-8A41-4D0B1029AE0F}"/>
    <cellStyle name="Millares 8" xfId="5" xr:uid="{00000000-0005-0000-0000-000005000000}"/>
    <cellStyle name="Moneda" xfId="8" builtinId="4"/>
    <cellStyle name="Moneda 2" xfId="10" xr:uid="{00000000-0005-0000-0000-000007000000}"/>
    <cellStyle name="Moneda 2 2" xfId="25" xr:uid="{2E017B03-23C1-4DEF-A2FC-D9D128EC190C}"/>
    <cellStyle name="Moneda 3" xfId="23" xr:uid="{C9350DDC-B10F-482D-B8AC-CA484D6728FF}"/>
    <cellStyle name="Normal" xfId="0" builtinId="0"/>
    <cellStyle name="Normal 2" xfId="12" xr:uid="{E983CB36-93E9-4E4C-B72E-800B96BF9A4E}"/>
    <cellStyle name="Normal 3" xfId="4" xr:uid="{00000000-0005-0000-0000-000009000000}"/>
    <cellStyle name="Normal 3 2" xfId="19" xr:uid="{B897E114-C7DB-40F5-A38E-7155B55CD23F}"/>
    <cellStyle name="Porcentaje" xfId="2" builtinId="5"/>
    <cellStyle name="Porcentaje 2" xfId="21" xr:uid="{D566D0F8-09F5-40BE-BA6B-CD7E75336E64}"/>
    <cellStyle name="Porcentaje 3" xfId="20" xr:uid="{7B8A4A20-9201-4C0B-A69E-21E6D530A1A2}"/>
  </cellStyles>
  <dxfs count="0"/>
  <tableStyles count="1" defaultTableStyle="TableStyleMedium2" defaultPivotStyle="PivotStyleLight16">
    <tableStyle name="Invisible" pivot="0" table="0" count="0" xr9:uid="{C34692F9-1313-438D-95A7-B5F933425B2C}"/>
  </tableStyles>
  <colors>
    <mruColors>
      <color rgb="FF000F9F"/>
      <color rgb="FFFFFFFF"/>
      <color rgb="FFC8A977"/>
      <color rgb="FF3CB4E5"/>
      <color rgb="FFBC2400"/>
      <color rgb="FF000099"/>
      <color rgb="FF0B1C3A"/>
      <color rgb="FF375818"/>
      <color rgb="FF031434"/>
      <color rgb="FF910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s-AR" sz="1400" b="1" i="0" baseline="0">
                <a:solidFill>
                  <a:schemeClr val="tx1"/>
                </a:solidFill>
                <a:effectLst/>
                <a:latin typeface="Arial Narrow" panose="020B0606020202030204" pitchFamily="34" charset="0"/>
              </a:rPr>
              <a:t>DEUDA TOTAL ADMINISTRACIÓN CENTRAL MEDIDA EN TÉRMINOS REALES Y EN DÓLARES</a:t>
            </a:r>
            <a:endParaRPr lang="es-AR" sz="1400">
              <a:solidFill>
                <a:schemeClr val="tx1"/>
              </a:solidFill>
              <a:effectLst/>
              <a:latin typeface="Arial Narrow" panose="020B0606020202030204" pitchFamily="34" charset="0"/>
            </a:endParaRPr>
          </a:p>
          <a:p>
            <a:pPr algn="l">
              <a:defRPr/>
            </a:pPr>
            <a:r>
              <a:rPr lang="es-AR" sz="1200" b="0" i="0" baseline="0">
                <a:solidFill>
                  <a:srgbClr val="000F9F"/>
                </a:solidFill>
                <a:effectLst/>
                <a:latin typeface="Arial Narrow" panose="020B0606020202030204" pitchFamily="34" charset="0"/>
              </a:rPr>
              <a:t>Deuda en Millones de $ de Dic-25 (Eje Izq.) y en Millones de USD (Eje Der.)</a:t>
            </a:r>
            <a:endParaRPr lang="es-AR" sz="1200">
              <a:solidFill>
                <a:srgbClr val="000F9F"/>
              </a:solidFill>
              <a:effectLst/>
              <a:latin typeface="Arial Narrow" panose="020B0606020202030204" pitchFamily="34" charset="0"/>
            </a:endParaRPr>
          </a:p>
          <a:p>
            <a:pPr algn="l">
              <a:defRPr/>
            </a:pPr>
            <a:r>
              <a:rPr lang="es-AR" sz="1200" b="0" i="0" baseline="0">
                <a:solidFill>
                  <a:srgbClr val="000F9F"/>
                </a:solidFill>
                <a:effectLst/>
                <a:latin typeface="Arial Narrow" panose="020B0606020202030204" pitchFamily="34" charset="0"/>
              </a:rPr>
              <a:t>Fuente: DGCSP, BCRA, DEIE</a:t>
            </a:r>
            <a:endParaRPr lang="es-AR" sz="1200">
              <a:solidFill>
                <a:srgbClr val="000F9F"/>
              </a:solidFill>
              <a:effectLst/>
              <a:latin typeface="Arial Narrow" panose="020B0606020202030204" pitchFamily="34" charset="0"/>
            </a:endParaRPr>
          </a:p>
        </c:rich>
      </c:tx>
      <c:layout>
        <c:manualLayout>
          <c:xMode val="edge"/>
          <c:yMode val="edge"/>
          <c:x val="1.2628787878787859E-2"/>
          <c:y val="2.565656565656565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manualLayout>
          <c:layoutTarget val="inner"/>
          <c:xMode val="edge"/>
          <c:yMode val="edge"/>
          <c:x val="0.10247303993480546"/>
          <c:y val="0.22714874010695399"/>
          <c:w val="0.82580079359459535"/>
          <c:h val="0.56070151515151512"/>
        </c:manualLayout>
      </c:layout>
      <c:lineChart>
        <c:grouping val="standard"/>
        <c:varyColors val="0"/>
        <c:ser>
          <c:idx val="0"/>
          <c:order val="0"/>
          <c:tx>
            <c:v>Deuda Total Adm Central en $ Dic-25</c:v>
          </c:tx>
          <c:spPr>
            <a:ln w="19050" cap="rnd">
              <a:solidFill>
                <a:srgbClr val="000F9F"/>
              </a:solidFill>
              <a:round/>
            </a:ln>
            <a:effectLst/>
          </c:spPr>
          <c:marker>
            <c:symbol val="none"/>
          </c:marker>
          <c:cat>
            <c:numRef>
              <c:f>'Evolución Deuda Total'!$B$4:$AW$4</c:f>
              <c:numCache>
                <c:formatCode>mmm\-yy</c:formatCode>
                <c:ptCount val="48"/>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45992</c:v>
                </c:pt>
              </c:numCache>
            </c:numRef>
          </c:cat>
          <c:val>
            <c:numRef>
              <c:f>'Evolución Deuda Total'!$B$9:$AW$9</c:f>
              <c:numCache>
                <c:formatCode>#,##0.00</c:formatCode>
                <c:ptCount val="48"/>
                <c:pt idx="0">
                  <c:v>2067674.0583869615</c:v>
                </c:pt>
                <c:pt idx="1">
                  <c:v>1990351.6787646739</c:v>
                </c:pt>
                <c:pt idx="2">
                  <c:v>1911929.8020314665</c:v>
                </c:pt>
                <c:pt idx="3">
                  <c:v>1986676.7220666655</c:v>
                </c:pt>
                <c:pt idx="4">
                  <c:v>1712388.4361876661</c:v>
                </c:pt>
                <c:pt idx="5">
                  <c:v>1841338.2365037196</c:v>
                </c:pt>
                <c:pt idx="6">
                  <c:v>1828107.5979402158</c:v>
                </c:pt>
                <c:pt idx="7">
                  <c:v>2709370.9176077354</c:v>
                </c:pt>
                <c:pt idx="8">
                  <c:v>2126720.8808906861</c:v>
                </c:pt>
                <c:pt idx="9">
                  <c:v>2788383.4615679984</c:v>
                </c:pt>
                <c:pt idx="10">
                  <c:v>2862457.7790193115</c:v>
                </c:pt>
                <c:pt idx="11">
                  <c:v>2913040.7532206629</c:v>
                </c:pt>
                <c:pt idx="12">
                  <c:v>2643215.4843026032</c:v>
                </c:pt>
                <c:pt idx="13">
                  <c:v>3131107.1330787856</c:v>
                </c:pt>
                <c:pt idx="14">
                  <c:v>3015871.3871295196</c:v>
                </c:pt>
                <c:pt idx="15">
                  <c:v>2920951.5793120153</c:v>
                </c:pt>
                <c:pt idx="16">
                  <c:v>2912940.9974377286</c:v>
                </c:pt>
                <c:pt idx="17">
                  <c:v>3143889.8154073218</c:v>
                </c:pt>
                <c:pt idx="18">
                  <c:v>3188599.5480081523</c:v>
                </c:pt>
                <c:pt idx="19">
                  <c:v>2956347.6207990022</c:v>
                </c:pt>
                <c:pt idx="20">
                  <c:v>2813433.3830581759</c:v>
                </c:pt>
                <c:pt idx="21">
                  <c:v>2765297.5403681546</c:v>
                </c:pt>
                <c:pt idx="22">
                  <c:v>2971380.7050942127</c:v>
                </c:pt>
                <c:pt idx="23">
                  <c:v>2935477.606603967</c:v>
                </c:pt>
                <c:pt idx="24">
                  <c:v>2659162.168268403</c:v>
                </c:pt>
                <c:pt idx="25">
                  <c:v>2762137.0263229394</c:v>
                </c:pt>
                <c:pt idx="26">
                  <c:v>2764518.7076997259</c:v>
                </c:pt>
                <c:pt idx="27">
                  <c:v>2912422.2370112613</c:v>
                </c:pt>
                <c:pt idx="28">
                  <c:v>2552872.2269519037</c:v>
                </c:pt>
                <c:pt idx="29">
                  <c:v>2344443.480209297</c:v>
                </c:pt>
                <c:pt idx="30">
                  <c:v>2331547.9572777567</c:v>
                </c:pt>
                <c:pt idx="31">
                  <c:v>2329986.7384095551</c:v>
                </c:pt>
                <c:pt idx="32">
                  <c:v>1976932.6053124964</c:v>
                </c:pt>
                <c:pt idx="33">
                  <c:v>1895681.5572057534</c:v>
                </c:pt>
                <c:pt idx="34">
                  <c:v>1742629.6127301329</c:v>
                </c:pt>
                <c:pt idx="35">
                  <c:v>1918188.17369747</c:v>
                </c:pt>
                <c:pt idx="36">
                  <c:v>1464801.4125786659</c:v>
                </c:pt>
                <c:pt idx="37">
                  <c:v>1441538.0720830495</c:v>
                </c:pt>
                <c:pt idx="38">
                  <c:v>1443011.4183690057</c:v>
                </c:pt>
                <c:pt idx="39">
                  <c:v>1786835.1766389317</c:v>
                </c:pt>
                <c:pt idx="40">
                  <c:v>1200837.2932970156</c:v>
                </c:pt>
                <c:pt idx="41">
                  <c:v>1085570.2599058377</c:v>
                </c:pt>
                <c:pt idx="42">
                  <c:v>975026.2782111069</c:v>
                </c:pt>
                <c:pt idx="43">
                  <c:v>1117399.4523285481</c:v>
                </c:pt>
                <c:pt idx="44">
                  <c:v>920516.99668506719</c:v>
                </c:pt>
                <c:pt idx="45">
                  <c:v>1065087.0122893914</c:v>
                </c:pt>
                <c:pt idx="46">
                  <c:v>1046457.5483571681</c:v>
                </c:pt>
                <c:pt idx="47">
                  <c:v>1118314.7958251042</c:v>
                </c:pt>
              </c:numCache>
            </c:numRef>
          </c:val>
          <c:smooth val="0"/>
          <c:extLst>
            <c:ext xmlns:c16="http://schemas.microsoft.com/office/drawing/2014/chart" uri="{C3380CC4-5D6E-409C-BE32-E72D297353CC}">
              <c16:uniqueId val="{00000000-E0DF-4B4F-8EAA-1F218C763922}"/>
            </c:ext>
          </c:extLst>
        </c:ser>
        <c:dLbls>
          <c:showLegendKey val="0"/>
          <c:showVal val="0"/>
          <c:showCatName val="0"/>
          <c:showSerName val="0"/>
          <c:showPercent val="0"/>
          <c:showBubbleSize val="0"/>
        </c:dLbls>
        <c:marker val="1"/>
        <c:smooth val="0"/>
        <c:axId val="-303967920"/>
        <c:axId val="-303969008"/>
      </c:lineChart>
      <c:lineChart>
        <c:grouping val="standard"/>
        <c:varyColors val="0"/>
        <c:ser>
          <c:idx val="1"/>
          <c:order val="1"/>
          <c:tx>
            <c:v>Deuda Total Adm Central en USD (Eje Der)</c:v>
          </c:tx>
          <c:spPr>
            <a:ln w="19050" cap="rnd">
              <a:solidFill>
                <a:srgbClr val="3CB4E5"/>
              </a:solidFill>
              <a:round/>
            </a:ln>
            <a:effectLst/>
          </c:spPr>
          <c:marker>
            <c:symbol val="none"/>
          </c:marker>
          <c:cat>
            <c:numRef>
              <c:f>'Evolución Deuda Total'!$B$4:$AU$4</c:f>
              <c:numCache>
                <c:formatCode>mmm\-yy</c:formatCode>
                <c:ptCount val="46"/>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numCache>
            </c:numRef>
          </c:cat>
          <c:val>
            <c:numRef>
              <c:f>'Evolución Deuda Total'!$B$11:$AW$11</c:f>
              <c:numCache>
                <c:formatCode>#,##0.00</c:formatCode>
                <c:ptCount val="48"/>
                <c:pt idx="0">
                  <c:v>1198.0060980561311</c:v>
                </c:pt>
                <c:pt idx="1">
                  <c:v>1236.2989741438882</c:v>
                </c:pt>
                <c:pt idx="2">
                  <c:v>1214.2376852143709</c:v>
                </c:pt>
                <c:pt idx="3">
                  <c:v>1322.6856137114128</c:v>
                </c:pt>
                <c:pt idx="4">
                  <c:v>1161.440776354071</c:v>
                </c:pt>
                <c:pt idx="5">
                  <c:v>1284.3857329323723</c:v>
                </c:pt>
                <c:pt idx="6">
                  <c:v>1296.7956207809582</c:v>
                </c:pt>
                <c:pt idx="7">
                  <c:v>1487.2257882157555</c:v>
                </c:pt>
                <c:pt idx="8">
                  <c:v>1186.5068563914328</c:v>
                </c:pt>
                <c:pt idx="9">
                  <c:v>1686.5652731506366</c:v>
                </c:pt>
                <c:pt idx="10">
                  <c:v>1767.2638008660335</c:v>
                </c:pt>
                <c:pt idx="11">
                  <c:v>1820.5741236959532</c:v>
                </c:pt>
                <c:pt idx="12">
                  <c:v>1808.1787795455841</c:v>
                </c:pt>
                <c:pt idx="13">
                  <c:v>2091.8664489172725</c:v>
                </c:pt>
                <c:pt idx="14">
                  <c:v>2029.2965637817033</c:v>
                </c:pt>
                <c:pt idx="15">
                  <c:v>1923.8160416107323</c:v>
                </c:pt>
                <c:pt idx="16">
                  <c:v>1906.8874457626976</c:v>
                </c:pt>
                <c:pt idx="17">
                  <c:v>1561.8680580314178</c:v>
                </c:pt>
                <c:pt idx="18">
                  <c:v>1275.3649271383476</c:v>
                </c:pt>
                <c:pt idx="19">
                  <c:v>1427.4429920198836</c:v>
                </c:pt>
                <c:pt idx="20">
                  <c:v>1324.8426762725608</c:v>
                </c:pt>
                <c:pt idx="21">
                  <c:v>1456.06595329073</c:v>
                </c:pt>
                <c:pt idx="22">
                  <c:v>1298.7633279145018</c:v>
                </c:pt>
                <c:pt idx="23">
                  <c:v>1377.625793813218</c:v>
                </c:pt>
                <c:pt idx="24">
                  <c:v>1249.7074659407217</c:v>
                </c:pt>
                <c:pt idx="25">
                  <c:v>1250.6493763069705</c:v>
                </c:pt>
                <c:pt idx="26">
                  <c:v>1245.5093239823298</c:v>
                </c:pt>
                <c:pt idx="27">
                  <c:v>1323.3548897688454</c:v>
                </c:pt>
                <c:pt idx="28">
                  <c:v>1198.165322817955</c:v>
                </c:pt>
                <c:pt idx="29">
                  <c:v>1173.3892580683216</c:v>
                </c:pt>
                <c:pt idx="30">
                  <c:v>1236.2607775559195</c:v>
                </c:pt>
                <c:pt idx="31">
                  <c:v>1307.2843308143001</c:v>
                </c:pt>
                <c:pt idx="32">
                  <c:v>1192.0072095918158</c:v>
                </c:pt>
                <c:pt idx="33">
                  <c:v>1188.423046679211</c:v>
                </c:pt>
                <c:pt idx="34">
                  <c:v>1133.2682816595877</c:v>
                </c:pt>
                <c:pt idx="35">
                  <c:v>1215.8761437182543</c:v>
                </c:pt>
                <c:pt idx="36">
                  <c:v>957.68267949680569</c:v>
                </c:pt>
                <c:pt idx="37">
                  <c:v>950.52011217489417</c:v>
                </c:pt>
                <c:pt idx="38">
                  <c:v>939.57982004744997</c:v>
                </c:pt>
                <c:pt idx="39">
                  <c:v>772.21276843242526</c:v>
                </c:pt>
                <c:pt idx="40">
                  <c:v>741.53641085319362</c:v>
                </c:pt>
                <c:pt idx="41">
                  <c:v>747.56802170814649</c:v>
                </c:pt>
                <c:pt idx="42">
                  <c:v>707.20334820747019</c:v>
                </c:pt>
                <c:pt idx="43">
                  <c:v>823.13145164478453</c:v>
                </c:pt>
                <c:pt idx="44">
                  <c:v>707.55220884096832</c:v>
                </c:pt>
                <c:pt idx="45">
                  <c:v>780.51946922466345</c:v>
                </c:pt>
                <c:pt idx="46">
                  <c:v>710.38354324679744</c:v>
                </c:pt>
                <c:pt idx="47">
                  <c:v>766.27518091652939</c:v>
                </c:pt>
              </c:numCache>
            </c:numRef>
          </c:val>
          <c:smooth val="0"/>
          <c:extLst>
            <c:ext xmlns:c16="http://schemas.microsoft.com/office/drawing/2014/chart" uri="{C3380CC4-5D6E-409C-BE32-E72D297353CC}">
              <c16:uniqueId val="{00000001-E0DF-4B4F-8EAA-1F218C763922}"/>
            </c:ext>
          </c:extLst>
        </c:ser>
        <c:dLbls>
          <c:showLegendKey val="0"/>
          <c:showVal val="0"/>
          <c:showCatName val="0"/>
          <c:showSerName val="0"/>
          <c:showPercent val="0"/>
          <c:showBubbleSize val="0"/>
        </c:dLbls>
        <c:marker val="1"/>
        <c:smooth val="0"/>
        <c:axId val="-303978800"/>
        <c:axId val="-303979888"/>
      </c:lineChart>
      <c:dateAx>
        <c:axId val="-303967920"/>
        <c:scaling>
          <c:orientation val="minMax"/>
        </c:scaling>
        <c:delete val="0"/>
        <c:axPos val="b"/>
        <c:numFmt formatCode="mmm\-yy" sourceLinked="1"/>
        <c:majorTickMark val="in"/>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es-AR"/>
          </a:p>
        </c:txPr>
        <c:crossAx val="-303969008"/>
        <c:crosses val="autoZero"/>
        <c:auto val="1"/>
        <c:lblOffset val="100"/>
        <c:baseTimeUnit val="months"/>
        <c:majorUnit val="3"/>
        <c:majorTimeUnit val="months"/>
      </c:dateAx>
      <c:valAx>
        <c:axId val="-3039690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AR" sz="1100" b="0">
                    <a:solidFill>
                      <a:schemeClr val="tx1"/>
                    </a:solidFill>
                    <a:latin typeface="Arial Narrow" panose="020B0606020202030204" pitchFamily="34" charset="0"/>
                  </a:rPr>
                  <a:t>Millones de Pesos</a:t>
                </a:r>
                <a:r>
                  <a:rPr lang="es-AR" sz="1100" b="0" baseline="0">
                    <a:solidFill>
                      <a:schemeClr val="tx1"/>
                    </a:solidFill>
                    <a:latin typeface="Arial Narrow" panose="020B0606020202030204" pitchFamily="34" charset="0"/>
                  </a:rPr>
                  <a:t> Dic - 25</a:t>
                </a:r>
                <a:endParaRPr lang="es-AR" sz="1100" b="0">
                  <a:solidFill>
                    <a:schemeClr val="tx1"/>
                  </a:solidFill>
                  <a:latin typeface="Arial Narrow" panose="020B0606020202030204" pitchFamily="34" charset="0"/>
                </a:endParaRPr>
              </a:p>
            </c:rich>
          </c:tx>
          <c:layout>
            <c:manualLayout>
              <c:xMode val="edge"/>
              <c:yMode val="edge"/>
              <c:x val="7.1891835016835021E-3"/>
              <c:y val="0.3114351010101010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AR"/>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es-AR"/>
          </a:p>
        </c:txPr>
        <c:crossAx val="-303967920"/>
        <c:crosses val="autoZero"/>
        <c:crossBetween val="between"/>
      </c:valAx>
      <c:valAx>
        <c:axId val="-303979888"/>
        <c:scaling>
          <c:orientation val="minMax"/>
          <c:max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AR" sz="1100" b="0">
                    <a:solidFill>
                      <a:schemeClr val="tx1"/>
                    </a:solidFill>
                    <a:latin typeface="Arial Narrow" panose="020B0606020202030204" pitchFamily="34" charset="0"/>
                  </a:rPr>
                  <a:t>Millones de USD</a:t>
                </a:r>
              </a:p>
            </c:rich>
          </c:tx>
          <c:layout>
            <c:manualLayout>
              <c:xMode val="edge"/>
              <c:yMode val="edge"/>
              <c:x val="0.96926557239057243"/>
              <c:y val="0.3420626262626262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AR"/>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es-AR"/>
          </a:p>
        </c:txPr>
        <c:crossAx val="-303978800"/>
        <c:crosses val="max"/>
        <c:crossBetween val="between"/>
      </c:valAx>
      <c:dateAx>
        <c:axId val="-303978800"/>
        <c:scaling>
          <c:orientation val="minMax"/>
        </c:scaling>
        <c:delete val="1"/>
        <c:axPos val="b"/>
        <c:numFmt formatCode="mmm\-yy" sourceLinked="1"/>
        <c:majorTickMark val="out"/>
        <c:minorTickMark val="none"/>
        <c:tickLblPos val="nextTo"/>
        <c:crossAx val="-303979888"/>
        <c:crosses val="autoZero"/>
        <c:auto val="1"/>
        <c:lblOffset val="100"/>
        <c:baseTimeUnit val="months"/>
      </c:dateAx>
      <c:spPr>
        <a:noFill/>
        <a:ln>
          <a:noFill/>
        </a:ln>
        <a:effectLst/>
      </c:spPr>
    </c:plotArea>
    <c:legend>
      <c:legendPos val="b"/>
      <c:layout>
        <c:manualLayout>
          <c:xMode val="edge"/>
          <c:yMode val="edge"/>
          <c:x val="0.19972327441077445"/>
          <c:y val="0.92197045454545457"/>
          <c:w val="0.60589846380471379"/>
          <c:h val="5.8787121212121214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es-AR"/>
        </a:p>
      </c:txPr>
    </c:legend>
    <c:plotVisOnly val="1"/>
    <c:dispBlanksAs val="gap"/>
    <c:showDLblsOverMax val="0"/>
  </c:chart>
  <c:spPr>
    <a:solidFill>
      <a:schemeClr val="bg1"/>
    </a:solid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304800</xdr:colOff>
      <xdr:row>18</xdr:row>
      <xdr:rowOff>119061</xdr:rowOff>
    </xdr:from>
    <xdr:to>
      <xdr:col>10</xdr:col>
      <xdr:colOff>121875</xdr:colOff>
      <xdr:row>37</xdr:row>
      <xdr:rowOff>92849</xdr:rowOff>
    </xdr:to>
    <xdr:graphicFrame macro="">
      <xdr:nvGraphicFramePr>
        <xdr:cNvPr id="3" name="Gráfico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654843</xdr:colOff>
      <xdr:row>4</xdr:row>
      <xdr:rowOff>142875</xdr:rowOff>
    </xdr:from>
    <xdr:to>
      <xdr:col>14</xdr:col>
      <xdr:colOff>523874</xdr:colOff>
      <xdr:row>21</xdr:row>
      <xdr:rowOff>72089</xdr:rowOff>
    </xdr:to>
    <xdr:pic>
      <xdr:nvPicPr>
        <xdr:cNvPr id="8" name="Imagen 7">
          <a:extLst>
            <a:ext uri="{FF2B5EF4-FFF2-40B4-BE49-F238E27FC236}">
              <a16:creationId xmlns:a16="http://schemas.microsoft.com/office/drawing/2014/main" id="{42636230-341A-7737-7CA1-E92B1D569FAE}"/>
            </a:ext>
          </a:extLst>
        </xdr:cNvPr>
        <xdr:cNvPicPr>
          <a:picLocks noChangeAspect="1"/>
        </xdr:cNvPicPr>
      </xdr:nvPicPr>
      <xdr:blipFill>
        <a:blip xmlns:r="http://schemas.openxmlformats.org/officeDocument/2006/relationships" r:embed="rId1"/>
        <a:stretch>
          <a:fillRect/>
        </a:stretch>
      </xdr:blipFill>
      <xdr:spPr>
        <a:xfrm>
          <a:off x="5226843" y="1095375"/>
          <a:ext cx="5965031" cy="3167714"/>
        </a:xfrm>
        <a:prstGeom prst="rect">
          <a:avLst/>
        </a:prstGeom>
      </xdr:spPr>
    </xdr:pic>
    <xdr:clientData/>
  </xdr:twoCellAnchor>
  <xdr:twoCellAnchor editAs="oneCell">
    <xdr:from>
      <xdr:col>7</xdr:col>
      <xdr:colOff>658638</xdr:colOff>
      <xdr:row>25</xdr:row>
      <xdr:rowOff>178594</xdr:rowOff>
    </xdr:from>
    <xdr:to>
      <xdr:col>15</xdr:col>
      <xdr:colOff>359607</xdr:colOff>
      <xdr:row>42</xdr:row>
      <xdr:rowOff>130969</xdr:rowOff>
    </xdr:to>
    <xdr:pic>
      <xdr:nvPicPr>
        <xdr:cNvPr id="11" name="Imagen 10">
          <a:extLst>
            <a:ext uri="{FF2B5EF4-FFF2-40B4-BE49-F238E27FC236}">
              <a16:creationId xmlns:a16="http://schemas.microsoft.com/office/drawing/2014/main" id="{4BD26044-5114-6667-2F8C-D51C0EA49182}"/>
            </a:ext>
          </a:extLst>
        </xdr:cNvPr>
        <xdr:cNvPicPr>
          <a:picLocks noChangeAspect="1"/>
        </xdr:cNvPicPr>
      </xdr:nvPicPr>
      <xdr:blipFill>
        <a:blip xmlns:r="http://schemas.openxmlformats.org/officeDocument/2006/relationships" r:embed="rId2"/>
        <a:stretch>
          <a:fillRect/>
        </a:stretch>
      </xdr:blipFill>
      <xdr:spPr>
        <a:xfrm>
          <a:off x="5992638" y="5179219"/>
          <a:ext cx="5796969" cy="3190875"/>
        </a:xfrm>
        <a:prstGeom prst="rect">
          <a:avLst/>
        </a:prstGeom>
      </xdr:spPr>
    </xdr:pic>
    <xdr:clientData/>
  </xdr:twoCellAnchor>
  <xdr:twoCellAnchor editAs="oneCell">
    <xdr:from>
      <xdr:col>7</xdr:col>
      <xdr:colOff>654844</xdr:colOff>
      <xdr:row>45</xdr:row>
      <xdr:rowOff>154781</xdr:rowOff>
    </xdr:from>
    <xdr:to>
      <xdr:col>16</xdr:col>
      <xdr:colOff>4790</xdr:colOff>
      <xdr:row>63</xdr:row>
      <xdr:rowOff>142874</xdr:rowOff>
    </xdr:to>
    <xdr:pic>
      <xdr:nvPicPr>
        <xdr:cNvPr id="17" name="Imagen 16">
          <a:extLst>
            <a:ext uri="{FF2B5EF4-FFF2-40B4-BE49-F238E27FC236}">
              <a16:creationId xmlns:a16="http://schemas.microsoft.com/office/drawing/2014/main" id="{D776554B-731B-B0C3-1604-49B5D55237F7}"/>
            </a:ext>
          </a:extLst>
        </xdr:cNvPr>
        <xdr:cNvPicPr>
          <a:picLocks noChangeAspect="1"/>
        </xdr:cNvPicPr>
      </xdr:nvPicPr>
      <xdr:blipFill>
        <a:blip xmlns:r="http://schemas.openxmlformats.org/officeDocument/2006/relationships" r:embed="rId3"/>
        <a:stretch>
          <a:fillRect/>
        </a:stretch>
      </xdr:blipFill>
      <xdr:spPr>
        <a:xfrm>
          <a:off x="5988844" y="9013031"/>
          <a:ext cx="6207946" cy="3417093"/>
        </a:xfrm>
        <a:prstGeom prst="rect">
          <a:avLst/>
        </a:prstGeom>
      </xdr:spPr>
    </xdr:pic>
    <xdr:clientData/>
  </xdr:twoCellAnchor>
  <xdr:twoCellAnchor editAs="oneCell">
    <xdr:from>
      <xdr:col>8</xdr:col>
      <xdr:colOff>95250</xdr:colOff>
      <xdr:row>66</xdr:row>
      <xdr:rowOff>166688</xdr:rowOff>
    </xdr:from>
    <xdr:to>
      <xdr:col>15</xdr:col>
      <xdr:colOff>321284</xdr:colOff>
      <xdr:row>82</xdr:row>
      <xdr:rowOff>179145</xdr:rowOff>
    </xdr:to>
    <xdr:pic>
      <xdr:nvPicPr>
        <xdr:cNvPr id="19" name="Imagen 18">
          <a:extLst>
            <a:ext uri="{FF2B5EF4-FFF2-40B4-BE49-F238E27FC236}">
              <a16:creationId xmlns:a16="http://schemas.microsoft.com/office/drawing/2014/main" id="{E7372389-5B9D-485A-5E40-9F85B9FFEC07}"/>
            </a:ext>
          </a:extLst>
        </xdr:cNvPr>
        <xdr:cNvPicPr>
          <a:picLocks noChangeAspect="1"/>
        </xdr:cNvPicPr>
      </xdr:nvPicPr>
      <xdr:blipFill>
        <a:blip xmlns:r="http://schemas.openxmlformats.org/officeDocument/2006/relationships" r:embed="rId4"/>
        <a:stretch>
          <a:fillRect/>
        </a:stretch>
      </xdr:blipFill>
      <xdr:spPr>
        <a:xfrm>
          <a:off x="6191250" y="13073063"/>
          <a:ext cx="5560034" cy="3060457"/>
        </a:xfrm>
        <a:prstGeom prst="rect">
          <a:avLst/>
        </a:prstGeom>
      </xdr:spPr>
    </xdr:pic>
    <xdr:clientData/>
  </xdr:twoCellAnchor>
  <xdr:twoCellAnchor editAs="oneCell">
    <xdr:from>
      <xdr:col>0</xdr:col>
      <xdr:colOff>1</xdr:colOff>
      <xdr:row>4</xdr:row>
      <xdr:rowOff>0</xdr:rowOff>
    </xdr:from>
    <xdr:to>
      <xdr:col>6</xdr:col>
      <xdr:colOff>178595</xdr:colOff>
      <xdr:row>22</xdr:row>
      <xdr:rowOff>14812</xdr:rowOff>
    </xdr:to>
    <xdr:pic>
      <xdr:nvPicPr>
        <xdr:cNvPr id="2" name="Imagen 1">
          <a:extLst>
            <a:ext uri="{FF2B5EF4-FFF2-40B4-BE49-F238E27FC236}">
              <a16:creationId xmlns:a16="http://schemas.microsoft.com/office/drawing/2014/main" id="{0ACAD6FA-0D79-29D0-1EA3-FC64F21E2D23}"/>
            </a:ext>
          </a:extLst>
        </xdr:cNvPr>
        <xdr:cNvPicPr>
          <a:picLocks noChangeAspect="1"/>
        </xdr:cNvPicPr>
      </xdr:nvPicPr>
      <xdr:blipFill>
        <a:blip xmlns:r="http://schemas.openxmlformats.org/officeDocument/2006/relationships" r:embed="rId5"/>
        <a:stretch>
          <a:fillRect/>
        </a:stretch>
      </xdr:blipFill>
      <xdr:spPr>
        <a:xfrm>
          <a:off x="1" y="952500"/>
          <a:ext cx="4750594" cy="3443812"/>
        </a:xfrm>
        <a:prstGeom prst="rect">
          <a:avLst/>
        </a:prstGeom>
      </xdr:spPr>
    </xdr:pic>
    <xdr:clientData/>
  </xdr:twoCellAnchor>
  <xdr:twoCellAnchor editAs="oneCell">
    <xdr:from>
      <xdr:col>0</xdr:col>
      <xdr:colOff>0</xdr:colOff>
      <xdr:row>26</xdr:row>
      <xdr:rowOff>0</xdr:rowOff>
    </xdr:from>
    <xdr:to>
      <xdr:col>7</xdr:col>
      <xdr:colOff>226034</xdr:colOff>
      <xdr:row>42</xdr:row>
      <xdr:rowOff>12457</xdr:rowOff>
    </xdr:to>
    <xdr:pic>
      <xdr:nvPicPr>
        <xdr:cNvPr id="3" name="Imagen 2">
          <a:extLst>
            <a:ext uri="{FF2B5EF4-FFF2-40B4-BE49-F238E27FC236}">
              <a16:creationId xmlns:a16="http://schemas.microsoft.com/office/drawing/2014/main" id="{715CF089-FD7C-9454-C7C2-6B453A2A1AD6}"/>
            </a:ext>
          </a:extLst>
        </xdr:cNvPr>
        <xdr:cNvPicPr>
          <a:picLocks noChangeAspect="1"/>
        </xdr:cNvPicPr>
      </xdr:nvPicPr>
      <xdr:blipFill>
        <a:blip xmlns:r="http://schemas.openxmlformats.org/officeDocument/2006/relationships" r:embed="rId6"/>
        <a:stretch>
          <a:fillRect/>
        </a:stretch>
      </xdr:blipFill>
      <xdr:spPr>
        <a:xfrm>
          <a:off x="0" y="5191125"/>
          <a:ext cx="5560034" cy="3060457"/>
        </a:xfrm>
        <a:prstGeom prst="rect">
          <a:avLst/>
        </a:prstGeom>
      </xdr:spPr>
    </xdr:pic>
    <xdr:clientData/>
  </xdr:twoCellAnchor>
  <xdr:twoCellAnchor editAs="oneCell">
    <xdr:from>
      <xdr:col>0</xdr:col>
      <xdr:colOff>0</xdr:colOff>
      <xdr:row>46</xdr:row>
      <xdr:rowOff>0</xdr:rowOff>
    </xdr:from>
    <xdr:to>
      <xdr:col>7</xdr:col>
      <xdr:colOff>469895</xdr:colOff>
      <xdr:row>62</xdr:row>
      <xdr:rowOff>164870</xdr:rowOff>
    </xdr:to>
    <xdr:pic>
      <xdr:nvPicPr>
        <xdr:cNvPr id="5" name="Imagen 4">
          <a:extLst>
            <a:ext uri="{FF2B5EF4-FFF2-40B4-BE49-F238E27FC236}">
              <a16:creationId xmlns:a16="http://schemas.microsoft.com/office/drawing/2014/main" id="{034BCABB-6C3B-94F4-9B6D-84F174FDED44}"/>
            </a:ext>
          </a:extLst>
        </xdr:cNvPr>
        <xdr:cNvPicPr>
          <a:picLocks noChangeAspect="1"/>
        </xdr:cNvPicPr>
      </xdr:nvPicPr>
      <xdr:blipFill>
        <a:blip xmlns:r="http://schemas.openxmlformats.org/officeDocument/2006/relationships" r:embed="rId7"/>
        <a:stretch>
          <a:fillRect/>
        </a:stretch>
      </xdr:blipFill>
      <xdr:spPr>
        <a:xfrm>
          <a:off x="0" y="9048750"/>
          <a:ext cx="5803895" cy="3212870"/>
        </a:xfrm>
        <a:prstGeom prst="rect">
          <a:avLst/>
        </a:prstGeom>
      </xdr:spPr>
    </xdr:pic>
    <xdr:clientData/>
  </xdr:twoCellAnchor>
  <xdr:twoCellAnchor editAs="oneCell">
    <xdr:from>
      <xdr:col>0</xdr:col>
      <xdr:colOff>0</xdr:colOff>
      <xdr:row>67</xdr:row>
      <xdr:rowOff>1</xdr:rowOff>
    </xdr:from>
    <xdr:to>
      <xdr:col>8</xdr:col>
      <xdr:colOff>59531</xdr:colOff>
      <xdr:row>101</xdr:row>
      <xdr:rowOff>77777</xdr:rowOff>
    </xdr:to>
    <xdr:pic>
      <xdr:nvPicPr>
        <xdr:cNvPr id="6" name="Imagen 5">
          <a:extLst>
            <a:ext uri="{FF2B5EF4-FFF2-40B4-BE49-F238E27FC236}">
              <a16:creationId xmlns:a16="http://schemas.microsoft.com/office/drawing/2014/main" id="{D06523E4-2310-406C-7F03-401D4F404D65}"/>
            </a:ext>
          </a:extLst>
        </xdr:cNvPr>
        <xdr:cNvPicPr>
          <a:picLocks noChangeAspect="1"/>
        </xdr:cNvPicPr>
      </xdr:nvPicPr>
      <xdr:blipFill>
        <a:blip xmlns:r="http://schemas.openxmlformats.org/officeDocument/2006/relationships" r:embed="rId8"/>
        <a:stretch>
          <a:fillRect/>
        </a:stretch>
      </xdr:blipFill>
      <xdr:spPr>
        <a:xfrm>
          <a:off x="0" y="13096876"/>
          <a:ext cx="6155531" cy="65547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ncfp01\direccion\DNCFP\Recursos\Proyrena\Anual\2002\Alt4_Proy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Fto_ a partir del impuesto"/>
      <sheetName val="Fto__a_partir_del_impuesto"/>
      <sheetName val="COP_FED"/>
      <sheetName val="22_PCIAS"/>
      <sheetName val="Tesoro_Nacional"/>
      <sheetName val="Fondo_ATN"/>
      <sheetName val="Coop__Eléct_"/>
      <sheetName val="C_F_E_E_"/>
      <sheetName val="Fto__a_partir_del_impuesto1"/>
      <sheetName val="Fto__a_partir_del_impuesto2"/>
      <sheetName val="COP_FED1"/>
      <sheetName val="22_PCIAS1"/>
      <sheetName val="Tesoro_Nacional1"/>
      <sheetName val="Fondo_ATN1"/>
      <sheetName val="Coop__Eléct_1"/>
      <sheetName val="C_F_E_E_1"/>
      <sheetName val="Fto__a_partir_del_impuesto3"/>
      <sheetName val="[Alt4_Proy2002.x䕬䍘䱅䔮"/>
      <sheetName val="Alt4_Proy2002"/>
      <sheetName val="Fto__a_partir_del_impuesto4"/>
      <sheetName val="COP_FED2"/>
      <sheetName val="22_PCIAS2"/>
      <sheetName val="Tesoro_Nacional2"/>
      <sheetName val="Fondo_ATN2"/>
      <sheetName val="Coop__Eléct_2"/>
      <sheetName val="C_F_E_E_2"/>
      <sheetName val="Fto__a_partir_del_impuesto5"/>
      <sheetName val="[Alt4_Proy2002_x䕬䍘䱅䔮"/>
      <sheetName val="Stock 30-06-19"/>
      <sheetName val="Stock 31-12-18"/>
      <sheetName val="Gráfico 2"/>
      <sheetName val="Stock 30-09-19"/>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A11E8-688D-4652-9CF5-9D46D125052B}">
  <dimension ref="A1:CR149"/>
  <sheetViews>
    <sheetView showGridLines="0" tabSelected="1" zoomScale="66" zoomScaleNormal="66" workbookViewId="0">
      <pane xSplit="2" ySplit="8" topLeftCell="C9" activePane="bottomRight" state="frozen"/>
      <selection pane="topRight" activeCell="C1" sqref="C1"/>
      <selection pane="bottomLeft" activeCell="A9" sqref="A9"/>
      <selection pane="bottomRight"/>
    </sheetView>
  </sheetViews>
  <sheetFormatPr baseColWidth="10" defaultRowHeight="16.5" x14ac:dyDescent="0.3"/>
  <cols>
    <col min="1" max="1" width="5.28515625" style="13" customWidth="1"/>
    <col min="2" max="2" width="64.140625" customWidth="1"/>
    <col min="3" max="3" width="17.140625" bestFit="1" customWidth="1"/>
    <col min="4" max="4" width="15.140625" customWidth="1"/>
    <col min="5" max="5" width="29.140625" customWidth="1"/>
    <col min="6" max="6" width="22.28515625" style="88" customWidth="1"/>
    <col min="7" max="7" width="15.85546875" customWidth="1"/>
    <col min="8" max="8" width="23.28515625" customWidth="1"/>
    <col min="9" max="9" width="16.7109375" customWidth="1"/>
    <col min="10" max="10" width="20.140625" customWidth="1"/>
    <col min="11" max="13" width="16.7109375" customWidth="1"/>
    <col min="14" max="14" width="22" customWidth="1"/>
    <col min="15" max="18" width="16.7109375" customWidth="1"/>
    <col min="19" max="19" width="17.7109375" bestFit="1" customWidth="1"/>
    <col min="20" max="20" width="18.85546875" bestFit="1" customWidth="1"/>
    <col min="21" max="21" width="17.42578125" bestFit="1" customWidth="1"/>
    <col min="22" max="22" width="16.7109375" customWidth="1"/>
    <col min="23" max="23" width="17.42578125" bestFit="1" customWidth="1"/>
    <col min="24" max="96" width="16.7109375" customWidth="1"/>
  </cols>
  <sheetData>
    <row r="1" spans="1:80" x14ac:dyDescent="0.3">
      <c r="B1" s="196"/>
    </row>
    <row r="2" spans="1:80" ht="20.25" x14ac:dyDescent="0.3">
      <c r="B2" s="225" t="s">
        <v>42</v>
      </c>
      <c r="C2" s="225"/>
      <c r="D2" s="225"/>
      <c r="E2" s="225"/>
      <c r="F2" s="225"/>
      <c r="G2" s="225"/>
      <c r="H2" s="225"/>
      <c r="I2" s="225"/>
      <c r="J2" s="225"/>
      <c r="K2" s="225"/>
      <c r="L2" s="225"/>
      <c r="M2" s="225"/>
      <c r="N2" s="225"/>
      <c r="O2" s="225"/>
      <c r="P2" s="225"/>
      <c r="Q2" s="225"/>
      <c r="R2" s="225"/>
      <c r="S2" s="225"/>
      <c r="T2" s="225"/>
      <c r="U2" s="225"/>
    </row>
    <row r="3" spans="1:80" ht="20.25" x14ac:dyDescent="0.3">
      <c r="B3" s="111" t="s">
        <v>41</v>
      </c>
      <c r="C3" s="4"/>
      <c r="D3" s="4"/>
      <c r="E3" s="4"/>
      <c r="F3" s="85"/>
      <c r="G3" s="4"/>
      <c r="H3" s="4"/>
      <c r="I3" s="4"/>
      <c r="J3" s="4"/>
      <c r="K3" s="4"/>
      <c r="L3" s="4"/>
      <c r="M3" s="4"/>
      <c r="N3" s="4"/>
      <c r="O3" s="4"/>
      <c r="P3" s="4"/>
      <c r="Q3" s="4"/>
      <c r="R3" s="4"/>
      <c r="S3" s="4"/>
      <c r="T3" s="4"/>
      <c r="U3" s="4"/>
    </row>
    <row r="4" spans="1:80" ht="17.25" x14ac:dyDescent="0.3">
      <c r="B4" s="111" t="s">
        <v>43</v>
      </c>
      <c r="C4" s="1"/>
      <c r="D4" s="1"/>
      <c r="E4" s="1"/>
      <c r="F4" s="86"/>
      <c r="G4" s="1"/>
      <c r="H4" s="1"/>
      <c r="I4" s="1"/>
      <c r="J4" s="1"/>
      <c r="K4" s="1"/>
      <c r="L4" s="1"/>
      <c r="M4" s="1"/>
      <c r="N4" s="1"/>
      <c r="O4" s="1"/>
      <c r="P4" s="1"/>
      <c r="Q4" s="1"/>
      <c r="R4" s="10"/>
    </row>
    <row r="5" spans="1:80" ht="17.25" x14ac:dyDescent="0.3">
      <c r="B5" s="3"/>
      <c r="C5" s="1"/>
      <c r="D5" s="1"/>
      <c r="E5" s="1"/>
      <c r="F5" s="86"/>
      <c r="G5" s="1"/>
      <c r="H5" s="1"/>
      <c r="I5" s="1"/>
      <c r="J5" s="1"/>
      <c r="K5" s="1"/>
      <c r="L5" s="1"/>
      <c r="M5" s="1"/>
      <c r="N5" s="1"/>
      <c r="O5" s="1"/>
      <c r="P5" s="1"/>
      <c r="Q5" s="1"/>
      <c r="R5" s="10"/>
    </row>
    <row r="6" spans="1:80" ht="30" customHeight="1" x14ac:dyDescent="0.3">
      <c r="B6" s="226" t="s">
        <v>0</v>
      </c>
      <c r="C6" s="226" t="s">
        <v>1</v>
      </c>
      <c r="D6" s="227" t="s">
        <v>100</v>
      </c>
      <c r="E6" s="228" t="s">
        <v>84</v>
      </c>
      <c r="F6" s="230" t="s">
        <v>85</v>
      </c>
      <c r="G6" s="226" t="s">
        <v>44</v>
      </c>
      <c r="H6" s="232" t="s">
        <v>50</v>
      </c>
      <c r="I6" s="232" t="s">
        <v>49</v>
      </c>
      <c r="J6" s="226" t="s">
        <v>48</v>
      </c>
      <c r="K6" s="232" t="s">
        <v>51</v>
      </c>
      <c r="L6" s="232" t="s">
        <v>52</v>
      </c>
      <c r="M6" s="232" t="s">
        <v>53</v>
      </c>
      <c r="N6" s="232" t="s">
        <v>54</v>
      </c>
      <c r="O6" s="1"/>
      <c r="P6" s="1"/>
      <c r="Q6" s="1"/>
      <c r="R6" s="10"/>
    </row>
    <row r="7" spans="1:80" ht="32.25" customHeight="1" x14ac:dyDescent="0.3">
      <c r="B7" s="226"/>
      <c r="C7" s="226"/>
      <c r="D7" s="227"/>
      <c r="E7" s="229"/>
      <c r="F7" s="231"/>
      <c r="G7" s="226"/>
      <c r="H7" s="233"/>
      <c r="I7" s="233"/>
      <c r="J7" s="226"/>
      <c r="K7" s="233"/>
      <c r="L7" s="233"/>
      <c r="M7" s="233"/>
      <c r="N7" s="233"/>
      <c r="P7" s="125">
        <v>2025</v>
      </c>
      <c r="Q7" s="125">
        <v>2025</v>
      </c>
      <c r="R7" s="125">
        <v>2026</v>
      </c>
      <c r="S7" s="125">
        <v>2026</v>
      </c>
      <c r="T7" s="125">
        <v>2027</v>
      </c>
      <c r="U7" s="125">
        <v>2027</v>
      </c>
      <c r="V7" s="125">
        <v>2028</v>
      </c>
      <c r="W7" s="125">
        <v>2028</v>
      </c>
      <c r="X7" s="125">
        <v>2029</v>
      </c>
      <c r="Y7" s="125">
        <v>2029</v>
      </c>
      <c r="Z7" s="126" t="s">
        <v>133</v>
      </c>
      <c r="AA7" s="126" t="s">
        <v>133</v>
      </c>
      <c r="AB7" s="67"/>
      <c r="AE7" s="68"/>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row>
    <row r="8" spans="1:80" ht="21" customHeight="1" x14ac:dyDescent="0.3">
      <c r="B8" s="226"/>
      <c r="C8" s="226"/>
      <c r="D8" s="227"/>
      <c r="E8" s="114">
        <v>46022</v>
      </c>
      <c r="F8" s="114">
        <v>46022</v>
      </c>
      <c r="G8" s="226"/>
      <c r="H8" s="234"/>
      <c r="I8" s="234"/>
      <c r="J8" s="226"/>
      <c r="K8" s="234"/>
      <c r="L8" s="234"/>
      <c r="M8" s="234"/>
      <c r="N8" s="234"/>
      <c r="O8" s="18"/>
      <c r="P8" s="112" t="s">
        <v>2</v>
      </c>
      <c r="Q8" s="127" t="s">
        <v>87</v>
      </c>
      <c r="R8" s="112" t="s">
        <v>2</v>
      </c>
      <c r="S8" s="127" t="s">
        <v>87</v>
      </c>
      <c r="T8" s="112" t="s">
        <v>2</v>
      </c>
      <c r="U8" s="127" t="s">
        <v>87</v>
      </c>
      <c r="V8" s="112" t="s">
        <v>2</v>
      </c>
      <c r="W8" s="127" t="s">
        <v>87</v>
      </c>
      <c r="X8" s="112" t="s">
        <v>2</v>
      </c>
      <c r="Y8" s="127" t="s">
        <v>87</v>
      </c>
      <c r="Z8" s="112" t="s">
        <v>2</v>
      </c>
      <c r="AA8" s="112" t="s">
        <v>87</v>
      </c>
      <c r="AB8" s="18"/>
      <c r="AE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row>
    <row r="9" spans="1:80" ht="27.95" customHeight="1" x14ac:dyDescent="0.3">
      <c r="B9" s="115" t="s">
        <v>79</v>
      </c>
      <c r="C9" s="115"/>
      <c r="D9" s="115"/>
      <c r="E9" s="116"/>
      <c r="F9" s="116">
        <f>+SUM(F10:F13)</f>
        <v>1.4252590005856449</v>
      </c>
      <c r="G9" s="117">
        <f>+F9/$F$47</f>
        <v>2.08872468904416E-3</v>
      </c>
      <c r="H9" s="115"/>
      <c r="I9" s="115"/>
      <c r="J9" s="115"/>
      <c r="K9" s="115"/>
      <c r="L9" s="115"/>
      <c r="M9" s="115"/>
      <c r="N9" s="115"/>
      <c r="O9" s="19"/>
      <c r="P9" s="128">
        <f>+SUM(P10:P13)</f>
        <v>597.28584601542593</v>
      </c>
      <c r="Q9" s="128">
        <f t="shared" ref="Q9:AA9" si="0">+SUM(Q10:Q13)</f>
        <v>0</v>
      </c>
      <c r="R9" s="128">
        <f>+SUM(R10:R13)</f>
        <v>472.00107309632108</v>
      </c>
      <c r="S9" s="128">
        <f t="shared" si="0"/>
        <v>0</v>
      </c>
      <c r="T9" s="128">
        <f>+SUM(T10:T13)</f>
        <v>394.7537320496009</v>
      </c>
      <c r="U9" s="128">
        <f t="shared" si="0"/>
        <v>0</v>
      </c>
      <c r="V9" s="128">
        <f>+SUM(V10:V13)</f>
        <v>371.2652268469875</v>
      </c>
      <c r="W9" s="128">
        <f t="shared" si="0"/>
        <v>0</v>
      </c>
      <c r="X9" s="128">
        <f>+SUM(X10:X13)</f>
        <v>348.17742466372175</v>
      </c>
      <c r="Y9" s="128">
        <f t="shared" si="0"/>
        <v>0</v>
      </c>
      <c r="Z9" s="128">
        <f>+SUM(Z10:Z13)</f>
        <v>280.94403987940581</v>
      </c>
      <c r="AA9" s="128">
        <f t="shared" si="0"/>
        <v>0</v>
      </c>
      <c r="AB9" s="69"/>
      <c r="AE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row>
    <row r="10" spans="1:80" ht="27.95" customHeight="1" x14ac:dyDescent="0.3">
      <c r="A10" s="45"/>
      <c r="B10" s="5" t="s">
        <v>137</v>
      </c>
      <c r="C10" s="5" t="s">
        <v>178</v>
      </c>
      <c r="D10" s="5" t="s">
        <v>2</v>
      </c>
      <c r="E10" s="144">
        <v>2029.52155055</v>
      </c>
      <c r="F10" s="8">
        <f>+IF($D10="USD",$E10,$E10/$C$53)</f>
        <v>1.3906388425937568</v>
      </c>
      <c r="G10" s="154"/>
      <c r="H10" s="24" t="s">
        <v>113</v>
      </c>
      <c r="I10" s="16">
        <v>45176</v>
      </c>
      <c r="J10" s="25" t="s">
        <v>116</v>
      </c>
      <c r="K10" s="17">
        <v>120</v>
      </c>
      <c r="L10" s="6" t="s">
        <v>114</v>
      </c>
      <c r="M10" s="16">
        <v>48845</v>
      </c>
      <c r="N10" s="6" t="s">
        <v>115</v>
      </c>
      <c r="O10" s="9"/>
      <c r="P10" s="51">
        <v>384.53122013883683</v>
      </c>
      <c r="Q10" s="51">
        <v>0</v>
      </c>
      <c r="R10" s="51">
        <v>419.81759523441372</v>
      </c>
      <c r="S10" s="51">
        <v>0</v>
      </c>
      <c r="T10" s="51">
        <v>394.7537320496009</v>
      </c>
      <c r="U10" s="51">
        <v>0</v>
      </c>
      <c r="V10" s="51">
        <v>371.2652268469875</v>
      </c>
      <c r="W10" s="51">
        <v>0</v>
      </c>
      <c r="X10" s="51">
        <v>348.17742466372175</v>
      </c>
      <c r="Y10" s="51">
        <v>0</v>
      </c>
      <c r="Z10" s="51">
        <v>280.94403987940581</v>
      </c>
      <c r="AA10" s="51">
        <v>0</v>
      </c>
      <c r="AB10" s="64"/>
      <c r="AE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row>
    <row r="11" spans="1:80" ht="27.95" customHeight="1" x14ac:dyDescent="0.3">
      <c r="A11" s="45"/>
      <c r="B11" s="5" t="s">
        <v>3</v>
      </c>
      <c r="C11" s="5" t="s">
        <v>4</v>
      </c>
      <c r="D11" s="5" t="s">
        <v>2</v>
      </c>
      <c r="E11" s="144">
        <v>29.59410836</v>
      </c>
      <c r="F11" s="145">
        <f>+IF($D11="USD",$E11,$E11/$C$53)</f>
        <v>2.0278038726019784E-2</v>
      </c>
      <c r="G11" s="154"/>
      <c r="H11" s="24" t="s">
        <v>113</v>
      </c>
      <c r="I11" s="16">
        <v>43158</v>
      </c>
      <c r="J11" s="25" t="s">
        <v>116</v>
      </c>
      <c r="K11" s="17">
        <v>96</v>
      </c>
      <c r="L11" s="6" t="s">
        <v>114</v>
      </c>
      <c r="M11" s="16">
        <v>46080</v>
      </c>
      <c r="N11" s="6" t="s">
        <v>115</v>
      </c>
      <c r="O11" s="9"/>
      <c r="P11" s="51">
        <v>158.53819413286769</v>
      </c>
      <c r="Q11" s="51">
        <v>0</v>
      </c>
      <c r="R11" s="51">
        <v>28.247486930000001</v>
      </c>
      <c r="S11" s="51">
        <v>0</v>
      </c>
      <c r="T11" s="51">
        <v>0</v>
      </c>
      <c r="U11" s="51">
        <v>0</v>
      </c>
      <c r="V11" s="51">
        <v>0</v>
      </c>
      <c r="W11" s="51">
        <v>0</v>
      </c>
      <c r="X11" s="51">
        <v>0</v>
      </c>
      <c r="Y11" s="51">
        <v>0</v>
      </c>
      <c r="Z11" s="51">
        <v>0</v>
      </c>
      <c r="AA11" s="51">
        <v>0</v>
      </c>
      <c r="AB11" s="64"/>
      <c r="AE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row>
    <row r="12" spans="1:80" ht="27.95" customHeight="1" x14ac:dyDescent="0.3">
      <c r="A12" s="45"/>
      <c r="B12" s="5" t="s">
        <v>5</v>
      </c>
      <c r="C12" s="5" t="s">
        <v>6</v>
      </c>
      <c r="D12" s="5" t="s">
        <v>2</v>
      </c>
      <c r="E12" s="144">
        <v>19.39616702</v>
      </c>
      <c r="F12" s="8">
        <f>+IF($D12="USD",$E12,$E12/$C$53)</f>
        <v>1.3290355674290969E-2</v>
      </c>
      <c r="G12" s="151"/>
      <c r="H12" s="24" t="s">
        <v>117</v>
      </c>
      <c r="I12" s="16">
        <v>40603</v>
      </c>
      <c r="J12" s="25" t="s">
        <v>118</v>
      </c>
      <c r="K12" s="17">
        <v>187</v>
      </c>
      <c r="L12" s="6" t="s">
        <v>119</v>
      </c>
      <c r="M12" s="16">
        <v>46296</v>
      </c>
      <c r="N12" s="6" t="s">
        <v>115</v>
      </c>
      <c r="O12" s="9"/>
      <c r="P12" s="51">
        <v>37.26146833</v>
      </c>
      <c r="Q12" s="51">
        <v>0</v>
      </c>
      <c r="R12" s="51">
        <v>22.378693259999999</v>
      </c>
      <c r="S12" s="51">
        <v>0</v>
      </c>
      <c r="T12" s="51">
        <v>0</v>
      </c>
      <c r="U12" s="51">
        <v>0</v>
      </c>
      <c r="V12" s="51">
        <v>0</v>
      </c>
      <c r="W12" s="51">
        <v>0</v>
      </c>
      <c r="X12" s="51">
        <v>0</v>
      </c>
      <c r="Y12" s="51">
        <v>0</v>
      </c>
      <c r="Z12" s="51">
        <v>0</v>
      </c>
      <c r="AA12" s="51">
        <v>0</v>
      </c>
      <c r="AB12" s="64"/>
      <c r="AE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row>
    <row r="13" spans="1:80" ht="27.95" customHeight="1" x14ac:dyDescent="0.3">
      <c r="A13" s="45"/>
      <c r="B13" s="5" t="s">
        <v>7</v>
      </c>
      <c r="C13" s="5" t="s">
        <v>8</v>
      </c>
      <c r="D13" s="5" t="s">
        <v>2</v>
      </c>
      <c r="E13" s="144">
        <v>1.5349613499999999</v>
      </c>
      <c r="F13" s="8">
        <f>+IF($D13="USD",$E13,$E13/$C$53)</f>
        <v>1.0517635915773746E-3</v>
      </c>
      <c r="G13" s="152"/>
      <c r="H13" s="24" t="s">
        <v>113</v>
      </c>
      <c r="I13" s="16">
        <v>43104</v>
      </c>
      <c r="J13" s="25" t="s">
        <v>116</v>
      </c>
      <c r="K13" s="17">
        <v>96</v>
      </c>
      <c r="L13" s="6" t="s">
        <v>114</v>
      </c>
      <c r="M13" s="16">
        <v>46026</v>
      </c>
      <c r="N13" s="6" t="s">
        <v>115</v>
      </c>
      <c r="O13" s="9"/>
      <c r="P13" s="51">
        <v>16.95496341372148</v>
      </c>
      <c r="Q13" s="51">
        <v>0</v>
      </c>
      <c r="R13" s="51">
        <v>1.5572976719074303</v>
      </c>
      <c r="S13" s="51">
        <v>0</v>
      </c>
      <c r="T13" s="51">
        <v>0</v>
      </c>
      <c r="U13" s="51">
        <v>0</v>
      </c>
      <c r="V13" s="51">
        <v>0</v>
      </c>
      <c r="W13" s="51">
        <v>0</v>
      </c>
      <c r="X13" s="51">
        <v>0</v>
      </c>
      <c r="Y13" s="51">
        <v>0</v>
      </c>
      <c r="Z13" s="51">
        <v>0</v>
      </c>
      <c r="AA13" s="51">
        <v>0</v>
      </c>
      <c r="AB13" s="64"/>
      <c r="AE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row>
    <row r="14" spans="1:80" ht="27.95" customHeight="1" x14ac:dyDescent="0.3">
      <c r="A14" s="45"/>
      <c r="B14" s="115" t="s">
        <v>80</v>
      </c>
      <c r="C14" s="115"/>
      <c r="D14" s="115"/>
      <c r="E14" s="115"/>
      <c r="F14" s="116">
        <f>+SUM(F15:F16)</f>
        <v>23.896280898316483</v>
      </c>
      <c r="G14" s="117">
        <f>+F14/$F$47</f>
        <v>3.5020127477278618E-2</v>
      </c>
      <c r="H14" s="118"/>
      <c r="I14" s="115"/>
      <c r="J14" s="119"/>
      <c r="K14" s="115"/>
      <c r="L14" s="115"/>
      <c r="M14" s="115"/>
      <c r="N14" s="115"/>
      <c r="O14" s="19"/>
      <c r="P14" s="128">
        <f>+P16+P15</f>
        <v>17251.524847814504</v>
      </c>
      <c r="Q14" s="128">
        <f t="shared" ref="Q14:AA14" si="1">+Q16+Q15</f>
        <v>0</v>
      </c>
      <c r="R14" s="128">
        <f>+R16+R15</f>
        <v>20810.986730243189</v>
      </c>
      <c r="S14" s="128">
        <f t="shared" si="1"/>
        <v>0</v>
      </c>
      <c r="T14" s="128">
        <f>+T16+T15</f>
        <v>13678.919242565089</v>
      </c>
      <c r="U14" s="128">
        <f t="shared" si="1"/>
        <v>0</v>
      </c>
      <c r="V14" s="128">
        <f>+V16+V15</f>
        <v>6640.4444444444462</v>
      </c>
      <c r="W14" s="128">
        <f t="shared" si="1"/>
        <v>0</v>
      </c>
      <c r="X14" s="128">
        <f t="shared" si="1"/>
        <v>0</v>
      </c>
      <c r="Y14" s="128">
        <f t="shared" si="1"/>
        <v>0</v>
      </c>
      <c r="Z14" s="128">
        <f t="shared" si="1"/>
        <v>0</v>
      </c>
      <c r="AA14" s="128">
        <f t="shared" si="1"/>
        <v>0</v>
      </c>
      <c r="AB14" s="69"/>
      <c r="AE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row>
    <row r="15" spans="1:80" ht="27.95" customHeight="1" x14ac:dyDescent="0.3">
      <c r="A15" s="45"/>
      <c r="B15" s="5" t="s">
        <v>186</v>
      </c>
      <c r="C15" s="5" t="s">
        <v>187</v>
      </c>
      <c r="D15" s="5" t="s">
        <v>2</v>
      </c>
      <c r="E15" s="144">
        <v>28773.074074074077</v>
      </c>
      <c r="F15" s="145">
        <f>+IF($D15="USD",$E15,$E15/$C$53)</f>
        <v>19.715461714309612</v>
      </c>
      <c r="G15" s="152"/>
      <c r="H15" s="157" t="s">
        <v>113</v>
      </c>
      <c r="I15" s="16">
        <v>45717</v>
      </c>
      <c r="J15" s="25" t="s">
        <v>188</v>
      </c>
      <c r="K15" s="17">
        <v>60</v>
      </c>
      <c r="L15" s="6" t="s">
        <v>114</v>
      </c>
      <c r="M15" s="16">
        <v>11018</v>
      </c>
      <c r="N15" s="6" t="s">
        <v>115</v>
      </c>
      <c r="O15" s="9"/>
      <c r="P15" s="51">
        <v>9740.4950645209537</v>
      </c>
      <c r="Q15" s="51">
        <v>0</v>
      </c>
      <c r="R15" s="51">
        <v>15352.387607725454</v>
      </c>
      <c r="S15" s="51">
        <v>0</v>
      </c>
      <c r="T15" s="51">
        <v>11783.793901082274</v>
      </c>
      <c r="U15" s="51">
        <v>0</v>
      </c>
      <c r="V15" s="51">
        <v>6640.4444444444462</v>
      </c>
      <c r="W15" s="51">
        <v>0</v>
      </c>
      <c r="X15" s="51">
        <v>0</v>
      </c>
      <c r="Y15" s="51">
        <v>0</v>
      </c>
      <c r="Z15" s="51">
        <v>0</v>
      </c>
      <c r="AA15" s="51">
        <v>0</v>
      </c>
      <c r="AB15" s="64"/>
      <c r="AE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row>
    <row r="16" spans="1:80" ht="27.95" customHeight="1" x14ac:dyDescent="0.3">
      <c r="A16" s="45"/>
      <c r="B16" s="106" t="s">
        <v>108</v>
      </c>
      <c r="C16" s="106" t="s">
        <v>109</v>
      </c>
      <c r="D16" s="106" t="s">
        <v>2</v>
      </c>
      <c r="E16" s="144">
        <v>6101.5573368199994</v>
      </c>
      <c r="F16" s="145">
        <f>+IF($D16="USD",$E16,$E16/$C$53)</f>
        <v>4.1808191840068707</v>
      </c>
      <c r="G16" s="156"/>
      <c r="H16" s="157" t="s">
        <v>113</v>
      </c>
      <c r="I16" s="16">
        <v>44684</v>
      </c>
      <c r="J16" s="158" t="s">
        <v>121</v>
      </c>
      <c r="K16" s="159">
        <v>60</v>
      </c>
      <c r="L16" s="144" t="s">
        <v>114</v>
      </c>
      <c r="M16" s="16">
        <v>46510</v>
      </c>
      <c r="N16" s="144" t="s">
        <v>115</v>
      </c>
      <c r="O16" s="9"/>
      <c r="P16" s="51">
        <v>7511.0297832935512</v>
      </c>
      <c r="Q16" s="51">
        <v>0</v>
      </c>
      <c r="R16" s="51">
        <v>5458.5991225177349</v>
      </c>
      <c r="S16" s="51">
        <v>0</v>
      </c>
      <c r="T16" s="51">
        <v>1895.1253414828145</v>
      </c>
      <c r="U16" s="51">
        <v>0</v>
      </c>
      <c r="V16" s="51">
        <v>0</v>
      </c>
      <c r="W16" s="51">
        <v>0</v>
      </c>
      <c r="X16" s="51">
        <v>0</v>
      </c>
      <c r="Y16" s="51">
        <v>0</v>
      </c>
      <c r="Z16" s="51">
        <v>0</v>
      </c>
      <c r="AA16" s="51">
        <v>0</v>
      </c>
      <c r="AB16" s="64"/>
      <c r="AE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row>
    <row r="17" spans="1:94" ht="27.95" customHeight="1" x14ac:dyDescent="0.3">
      <c r="A17" s="45"/>
      <c r="B17" s="115" t="s">
        <v>202</v>
      </c>
      <c r="C17" s="115"/>
      <c r="D17" s="115"/>
      <c r="E17" s="115"/>
      <c r="F17" s="116">
        <f>+F18</f>
        <v>15.784375647476146</v>
      </c>
      <c r="G17" s="117">
        <f>+F17/$F$47</f>
        <v>2.3132086941730336E-2</v>
      </c>
      <c r="H17" s="115"/>
      <c r="I17" s="115"/>
      <c r="J17" s="115"/>
      <c r="K17" s="115"/>
      <c r="L17" s="115"/>
      <c r="M17" s="115"/>
      <c r="N17" s="115"/>
      <c r="O17" s="9"/>
      <c r="P17" s="128">
        <f>+P18</f>
        <v>4189.6375644416948</v>
      </c>
      <c r="Q17" s="128">
        <f>+Q18</f>
        <v>0</v>
      </c>
      <c r="R17" s="128">
        <f t="shared" ref="R17:AA17" si="2">+R18</f>
        <v>9436.4777972652573</v>
      </c>
      <c r="S17" s="128">
        <f t="shared" si="2"/>
        <v>0</v>
      </c>
      <c r="T17" s="128">
        <f t="shared" si="2"/>
        <v>11195.115260259956</v>
      </c>
      <c r="U17" s="128">
        <f t="shared" si="2"/>
        <v>0</v>
      </c>
      <c r="V17" s="128">
        <f t="shared" si="2"/>
        <v>10072.081059503518</v>
      </c>
      <c r="W17" s="128">
        <f t="shared" si="2"/>
        <v>0</v>
      </c>
      <c r="X17" s="128">
        <f t="shared" si="2"/>
        <v>8626.8163920699444</v>
      </c>
      <c r="Y17" s="128">
        <f t="shared" si="2"/>
        <v>0</v>
      </c>
      <c r="Z17" s="128">
        <f t="shared" si="2"/>
        <v>5558.81086676411</v>
      </c>
      <c r="AA17" s="128">
        <f t="shared" si="2"/>
        <v>0</v>
      </c>
      <c r="AB17" s="64"/>
      <c r="AE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row>
    <row r="18" spans="1:94" ht="27.95" customHeight="1" x14ac:dyDescent="0.3">
      <c r="A18" s="45"/>
      <c r="B18" s="106" t="s">
        <v>200</v>
      </c>
      <c r="C18" s="106" t="s">
        <v>201</v>
      </c>
      <c r="D18" s="106" t="s">
        <v>2</v>
      </c>
      <c r="E18" s="144">
        <v>23035.981419</v>
      </c>
      <c r="F18" s="145">
        <f>+IF($D18="USD",$E18,$E18/$C$53)</f>
        <v>15.784375647476146</v>
      </c>
      <c r="G18" s="156"/>
      <c r="H18" s="157" t="s">
        <v>113</v>
      </c>
      <c r="I18" s="16">
        <v>45870</v>
      </c>
      <c r="J18" s="158" t="s">
        <v>211</v>
      </c>
      <c r="K18" s="159">
        <v>96</v>
      </c>
      <c r="L18" s="144" t="s">
        <v>203</v>
      </c>
      <c r="M18" s="16">
        <v>11171</v>
      </c>
      <c r="N18" s="144" t="s">
        <v>204</v>
      </c>
      <c r="O18" s="9"/>
      <c r="P18" s="51">
        <v>4189.6375644416948</v>
      </c>
      <c r="Q18" s="51">
        <v>0</v>
      </c>
      <c r="R18" s="51">
        <v>9436.4777972652573</v>
      </c>
      <c r="S18" s="51">
        <v>0</v>
      </c>
      <c r="T18" s="51">
        <v>11195.115260259956</v>
      </c>
      <c r="U18" s="51">
        <v>0</v>
      </c>
      <c r="V18" s="51">
        <v>10072.081059503518</v>
      </c>
      <c r="W18" s="51">
        <v>0</v>
      </c>
      <c r="X18" s="51">
        <v>8626.8163920699444</v>
      </c>
      <c r="Y18" s="51">
        <v>0</v>
      </c>
      <c r="Z18" s="51">
        <v>5558.81086676411</v>
      </c>
      <c r="AA18" s="51">
        <v>0</v>
      </c>
      <c r="AB18" s="64"/>
      <c r="AE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row>
    <row r="19" spans="1:94" ht="27.95" customHeight="1" x14ac:dyDescent="0.3">
      <c r="A19" s="45"/>
      <c r="B19" s="115" t="s">
        <v>9</v>
      </c>
      <c r="C19" s="115"/>
      <c r="D19" s="115"/>
      <c r="E19" s="115"/>
      <c r="F19" s="116">
        <f>+SUM(F20,F31)</f>
        <v>191.26027352999998</v>
      </c>
      <c r="G19" s="117">
        <f>+F19/$F$47</f>
        <v>0.28029295390613079</v>
      </c>
      <c r="H19" s="118"/>
      <c r="I19" s="115"/>
      <c r="J19" s="119"/>
      <c r="K19" s="115"/>
      <c r="L19" s="115"/>
      <c r="M19" s="115"/>
      <c r="N19" s="115"/>
      <c r="O19" s="19"/>
      <c r="P19" s="128">
        <f t="shared" ref="P19:AA19" si="3">+P20+P31</f>
        <v>0</v>
      </c>
      <c r="Q19" s="128">
        <f>+Q20+Q31</f>
        <v>27.599289430197398</v>
      </c>
      <c r="R19" s="128">
        <f t="shared" si="3"/>
        <v>0</v>
      </c>
      <c r="S19" s="128">
        <f t="shared" si="3"/>
        <v>23.794057543926083</v>
      </c>
      <c r="T19" s="128">
        <f t="shared" si="3"/>
        <v>0</v>
      </c>
      <c r="U19" s="128">
        <f t="shared" si="3"/>
        <v>22.299426946935004</v>
      </c>
      <c r="V19" s="128">
        <f t="shared" si="3"/>
        <v>0</v>
      </c>
      <c r="W19" s="128">
        <f t="shared" si="3"/>
        <v>20.941654261382023</v>
      </c>
      <c r="X19" s="128">
        <f t="shared" si="3"/>
        <v>0</v>
      </c>
      <c r="Y19" s="128">
        <f t="shared" si="3"/>
        <v>20.296689844774029</v>
      </c>
      <c r="Z19" s="128">
        <f t="shared" si="3"/>
        <v>0</v>
      </c>
      <c r="AA19" s="128">
        <f t="shared" si="3"/>
        <v>9.2101590119402594</v>
      </c>
      <c r="AB19" s="69"/>
      <c r="AE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row>
    <row r="20" spans="1:94" ht="27.95" customHeight="1" x14ac:dyDescent="0.3">
      <c r="A20" s="45"/>
      <c r="B20" s="120" t="s">
        <v>10</v>
      </c>
      <c r="C20" s="120"/>
      <c r="D20" s="120"/>
      <c r="E20" s="120"/>
      <c r="F20" s="121">
        <f>+SUM(F21:F30)</f>
        <v>155.25001702999998</v>
      </c>
      <c r="G20" s="120"/>
      <c r="H20" s="122"/>
      <c r="I20" s="120"/>
      <c r="J20" s="123"/>
      <c r="K20" s="120"/>
      <c r="L20" s="120"/>
      <c r="M20" s="120"/>
      <c r="N20" s="120"/>
      <c r="O20" s="20"/>
      <c r="P20" s="130">
        <f t="shared" ref="P20:AA20" si="4">+SUM(P21:P30)</f>
        <v>0</v>
      </c>
      <c r="Q20" s="130">
        <f>+SUM(Q21:Q30)</f>
        <v>24.17420977622557</v>
      </c>
      <c r="R20" s="130">
        <f t="shared" si="4"/>
        <v>0</v>
      </c>
      <c r="S20" s="130">
        <f>+SUM(S21:S30)</f>
        <v>20.041902833041679</v>
      </c>
      <c r="T20" s="130">
        <f t="shared" si="4"/>
        <v>0</v>
      </c>
      <c r="U20" s="130">
        <f>+SUM(U21:U30)</f>
        <v>18.816415574016059</v>
      </c>
      <c r="V20" s="130">
        <f t="shared" si="4"/>
        <v>0</v>
      </c>
      <c r="W20" s="130">
        <f>+SUM(W21:W30)</f>
        <v>17.568940816019335</v>
      </c>
      <c r="X20" s="130">
        <f t="shared" si="4"/>
        <v>0</v>
      </c>
      <c r="Y20" s="130">
        <f t="shared" si="4"/>
        <v>16.221920276286216</v>
      </c>
      <c r="Z20" s="130">
        <f t="shared" si="4"/>
        <v>0</v>
      </c>
      <c r="AA20" s="130">
        <f t="shared" si="4"/>
        <v>7.1333712109580025</v>
      </c>
      <c r="AB20" s="65"/>
      <c r="AE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row>
    <row r="21" spans="1:94" ht="27.95" customHeight="1" x14ac:dyDescent="0.3">
      <c r="A21" s="45"/>
      <c r="B21" s="5" t="s">
        <v>94</v>
      </c>
      <c r="C21" s="5" t="s">
        <v>95</v>
      </c>
      <c r="D21" s="5" t="s">
        <v>87</v>
      </c>
      <c r="E21" s="8">
        <v>43.896117949999997</v>
      </c>
      <c r="F21" s="8">
        <f t="shared" ref="F21:F30" si="5">+IF($D21="USD",$E21,$E21/$C$53)</f>
        <v>43.896117949999997</v>
      </c>
      <c r="G21" s="5"/>
      <c r="H21" s="24" t="s">
        <v>113</v>
      </c>
      <c r="I21" s="16">
        <v>44313</v>
      </c>
      <c r="J21" s="25" t="s">
        <v>122</v>
      </c>
      <c r="K21" s="17">
        <v>283</v>
      </c>
      <c r="L21" s="6" t="s">
        <v>120</v>
      </c>
      <c r="M21" s="16">
        <v>52916</v>
      </c>
      <c r="N21" s="6" t="s">
        <v>115</v>
      </c>
      <c r="O21" s="9"/>
      <c r="P21" s="51">
        <v>0</v>
      </c>
      <c r="Q21" s="51">
        <v>3.9810032800000004</v>
      </c>
      <c r="R21" s="51">
        <v>0</v>
      </c>
      <c r="S21" s="51">
        <v>4.3572498026699202</v>
      </c>
      <c r="T21" s="51">
        <v>0</v>
      </c>
      <c r="U21" s="51">
        <v>4.1880485461224932</v>
      </c>
      <c r="V21" s="51">
        <v>0</v>
      </c>
      <c r="W21" s="51">
        <v>3.8625532930896052</v>
      </c>
      <c r="X21" s="51">
        <v>0</v>
      </c>
      <c r="Y21" s="51">
        <v>3.5157024362575569</v>
      </c>
      <c r="Z21" s="51">
        <v>0</v>
      </c>
      <c r="AA21" s="51">
        <v>1.4949647624308704</v>
      </c>
      <c r="AB21" s="64"/>
      <c r="AE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c r="BV21" s="64"/>
      <c r="BW21" s="64"/>
      <c r="BX21" s="64"/>
      <c r="BY21" s="64"/>
      <c r="BZ21" s="64"/>
      <c r="CA21" s="64"/>
      <c r="CB21" s="64"/>
      <c r="CO21" s="70"/>
      <c r="CP21" s="71"/>
    </row>
    <row r="22" spans="1:94" ht="27.95" customHeight="1" x14ac:dyDescent="0.3">
      <c r="A22" s="45"/>
      <c r="B22" s="5" t="s">
        <v>17</v>
      </c>
      <c r="C22" s="5" t="s">
        <v>18</v>
      </c>
      <c r="D22" s="5" t="s">
        <v>87</v>
      </c>
      <c r="E22" s="8">
        <v>36.84711901</v>
      </c>
      <c r="F22" s="8">
        <f t="shared" si="5"/>
        <v>36.84711901</v>
      </c>
      <c r="G22" s="150"/>
      <c r="H22" s="24" t="s">
        <v>113</v>
      </c>
      <c r="I22" s="16">
        <v>42050</v>
      </c>
      <c r="J22" s="25" t="s">
        <v>122</v>
      </c>
      <c r="K22" s="17">
        <v>300</v>
      </c>
      <c r="L22" s="6" t="s">
        <v>120</v>
      </c>
      <c r="M22" s="16">
        <v>51181</v>
      </c>
      <c r="N22" s="6" t="s">
        <v>115</v>
      </c>
      <c r="O22" s="9"/>
      <c r="P22" s="51">
        <v>0</v>
      </c>
      <c r="Q22" s="51">
        <v>4.8227765405221881</v>
      </c>
      <c r="R22" s="51">
        <v>0</v>
      </c>
      <c r="S22" s="51">
        <v>4.461990127318809</v>
      </c>
      <c r="T22" s="51">
        <v>0</v>
      </c>
      <c r="U22" s="51">
        <v>4.1110948563847076</v>
      </c>
      <c r="V22" s="51">
        <v>0</v>
      </c>
      <c r="W22" s="51">
        <v>3.8576340201723971</v>
      </c>
      <c r="X22" s="51">
        <v>0</v>
      </c>
      <c r="Y22" s="51">
        <v>3.5117389572438689</v>
      </c>
      <c r="Z22" s="51">
        <v>0</v>
      </c>
      <c r="AA22" s="51">
        <v>0</v>
      </c>
      <c r="AB22" s="64"/>
      <c r="AE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O22" s="70"/>
      <c r="CP22" s="71"/>
    </row>
    <row r="23" spans="1:94" ht="27.95" customHeight="1" x14ac:dyDescent="0.3">
      <c r="A23" s="45"/>
      <c r="B23" s="5" t="s">
        <v>11</v>
      </c>
      <c r="C23" s="5" t="s">
        <v>12</v>
      </c>
      <c r="D23" s="5" t="s">
        <v>87</v>
      </c>
      <c r="E23" s="8">
        <v>31.366853039999999</v>
      </c>
      <c r="F23" s="8">
        <f t="shared" si="5"/>
        <v>31.366853039999999</v>
      </c>
      <c r="G23" s="5"/>
      <c r="H23" s="24" t="s">
        <v>113</v>
      </c>
      <c r="I23" s="16">
        <v>39557</v>
      </c>
      <c r="J23" s="25" t="s">
        <v>122</v>
      </c>
      <c r="K23" s="17">
        <v>344</v>
      </c>
      <c r="L23" s="6" t="s">
        <v>120</v>
      </c>
      <c r="M23" s="16">
        <v>50028</v>
      </c>
      <c r="N23" s="6" t="s">
        <v>115</v>
      </c>
      <c r="O23" s="9"/>
      <c r="P23" s="51">
        <v>0</v>
      </c>
      <c r="Q23" s="51">
        <v>4.3378292363957538</v>
      </c>
      <c r="R23" s="51">
        <v>0</v>
      </c>
      <c r="S23" s="51">
        <v>4.3651479860132012</v>
      </c>
      <c r="T23" s="51">
        <v>0</v>
      </c>
      <c r="U23" s="51">
        <v>4.1177928110423814</v>
      </c>
      <c r="V23" s="51">
        <v>0</v>
      </c>
      <c r="W23" s="51">
        <v>3.8336970122090057</v>
      </c>
      <c r="X23" s="51">
        <v>0</v>
      </c>
      <c r="Y23" s="51">
        <v>3.5803372137650245</v>
      </c>
      <c r="Z23" s="51">
        <v>0</v>
      </c>
      <c r="AA23" s="51">
        <v>0</v>
      </c>
      <c r="AB23" s="64"/>
      <c r="AE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O23" s="70"/>
      <c r="CP23" s="71"/>
    </row>
    <row r="24" spans="1:94" ht="27.95" customHeight="1" x14ac:dyDescent="0.3">
      <c r="A24" s="45"/>
      <c r="B24" s="5" t="s">
        <v>13</v>
      </c>
      <c r="C24" s="5" t="s">
        <v>14</v>
      </c>
      <c r="D24" s="5" t="s">
        <v>87</v>
      </c>
      <c r="E24" s="8">
        <v>21.689141549999999</v>
      </c>
      <c r="F24" s="8">
        <f t="shared" si="5"/>
        <v>21.689141549999999</v>
      </c>
      <c r="G24" s="5"/>
      <c r="H24" s="24" t="s">
        <v>113</v>
      </c>
      <c r="I24" s="16">
        <v>39555</v>
      </c>
      <c r="J24" s="25" t="s">
        <v>122</v>
      </c>
      <c r="K24" s="17">
        <v>300</v>
      </c>
      <c r="L24" s="6" t="s">
        <v>120</v>
      </c>
      <c r="M24" s="16">
        <v>48686</v>
      </c>
      <c r="N24" s="6" t="s">
        <v>115</v>
      </c>
      <c r="O24" s="9"/>
      <c r="P24" s="51">
        <v>0</v>
      </c>
      <c r="Q24" s="51">
        <v>3.5937479100000003</v>
      </c>
      <c r="R24" s="51">
        <v>0</v>
      </c>
      <c r="S24" s="51">
        <v>4.1545322899999952</v>
      </c>
      <c r="T24" s="51">
        <v>0</v>
      </c>
      <c r="U24" s="51">
        <v>3.8887683999999947</v>
      </c>
      <c r="V24" s="51">
        <v>0</v>
      </c>
      <c r="W24" s="51">
        <v>3.6522589099999947</v>
      </c>
      <c r="X24" s="51">
        <v>0</v>
      </c>
      <c r="Y24" s="51">
        <v>3.4128171299999948</v>
      </c>
      <c r="Z24" s="51">
        <v>0</v>
      </c>
      <c r="AA24" s="51">
        <v>3.2733528918253025</v>
      </c>
      <c r="AB24" s="64"/>
      <c r="AE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O24" s="70"/>
      <c r="CP24" s="71"/>
    </row>
    <row r="25" spans="1:94" ht="27.95" customHeight="1" x14ac:dyDescent="0.3">
      <c r="A25" s="45"/>
      <c r="B25" s="5" t="s">
        <v>21</v>
      </c>
      <c r="C25" s="5" t="s">
        <v>22</v>
      </c>
      <c r="D25" s="5" t="s">
        <v>87</v>
      </c>
      <c r="E25" s="8">
        <v>13.17279285</v>
      </c>
      <c r="F25" s="8">
        <f t="shared" si="5"/>
        <v>13.17279285</v>
      </c>
      <c r="G25" s="5"/>
      <c r="H25" s="24" t="s">
        <v>113</v>
      </c>
      <c r="I25" s="16">
        <v>43084</v>
      </c>
      <c r="J25" s="25" t="s">
        <v>122</v>
      </c>
      <c r="K25" s="17">
        <v>292</v>
      </c>
      <c r="L25" s="6" t="s">
        <v>120</v>
      </c>
      <c r="M25" s="16">
        <v>51971</v>
      </c>
      <c r="N25" s="6" t="s">
        <v>115</v>
      </c>
      <c r="O25" s="9"/>
      <c r="P25" s="51">
        <v>0</v>
      </c>
      <c r="Q25" s="51">
        <v>1.5169562999999999</v>
      </c>
      <c r="R25" s="51">
        <v>0</v>
      </c>
      <c r="S25" s="51">
        <v>1.4011824018053116</v>
      </c>
      <c r="T25" s="51">
        <v>0</v>
      </c>
      <c r="U25" s="51">
        <v>1.3027356819342271</v>
      </c>
      <c r="V25" s="51">
        <v>0</v>
      </c>
      <c r="W25" s="51">
        <v>1.2116325920525999</v>
      </c>
      <c r="X25" s="51">
        <v>0</v>
      </c>
      <c r="Y25" s="51">
        <v>1.1027405874096328</v>
      </c>
      <c r="Z25" s="51">
        <v>0</v>
      </c>
      <c r="AA25" s="51">
        <v>0.84399847130324002</v>
      </c>
      <c r="AB25" s="64"/>
      <c r="AE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O25" s="70"/>
      <c r="CP25" s="71"/>
    </row>
    <row r="26" spans="1:94" ht="27.95" customHeight="1" x14ac:dyDescent="0.3">
      <c r="A26" s="45"/>
      <c r="B26" s="5" t="s">
        <v>110</v>
      </c>
      <c r="C26" s="5" t="s">
        <v>155</v>
      </c>
      <c r="D26" s="5" t="s">
        <v>87</v>
      </c>
      <c r="E26" s="8">
        <v>5.0544665999999996</v>
      </c>
      <c r="F26" s="8">
        <f t="shared" si="5"/>
        <v>5.0544665999999996</v>
      </c>
      <c r="G26" s="153"/>
      <c r="H26" s="24" t="s">
        <v>113</v>
      </c>
      <c r="I26" s="16">
        <v>44774</v>
      </c>
      <c r="J26" s="25" t="s">
        <v>123</v>
      </c>
      <c r="K26" s="17">
        <v>173</v>
      </c>
      <c r="L26" s="6" t="s">
        <v>120</v>
      </c>
      <c r="M26" s="16">
        <v>50055</v>
      </c>
      <c r="N26" s="6" t="s">
        <v>115</v>
      </c>
      <c r="O26" s="9"/>
      <c r="P26" s="51">
        <v>0</v>
      </c>
      <c r="Q26" s="51">
        <v>0.27933921</v>
      </c>
      <c r="R26" s="51">
        <v>0</v>
      </c>
      <c r="S26" s="51">
        <v>0.71851268612328867</v>
      </c>
      <c r="T26" s="51">
        <v>0</v>
      </c>
      <c r="U26" s="51">
        <v>0.65871013398918787</v>
      </c>
      <c r="V26" s="51">
        <v>0</v>
      </c>
      <c r="W26" s="51">
        <v>0.63367974632479207</v>
      </c>
      <c r="X26" s="51">
        <v>0</v>
      </c>
      <c r="Y26" s="51">
        <v>0.61138454136520137</v>
      </c>
      <c r="Z26" s="51">
        <v>0</v>
      </c>
      <c r="AA26" s="51">
        <v>0.98566970842501522</v>
      </c>
      <c r="AB26" s="64"/>
      <c r="AE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O26" s="70"/>
      <c r="CP26" s="71"/>
    </row>
    <row r="27" spans="1:94" ht="27.95" customHeight="1" x14ac:dyDescent="0.3">
      <c r="A27" s="45"/>
      <c r="B27" s="5" t="s">
        <v>19</v>
      </c>
      <c r="C27" s="5" t="s">
        <v>20</v>
      </c>
      <c r="D27" s="5" t="s">
        <v>87</v>
      </c>
      <c r="E27" s="8">
        <v>2.7567195899999999</v>
      </c>
      <c r="F27" s="8">
        <f t="shared" si="5"/>
        <v>2.7567195899999999</v>
      </c>
      <c r="G27" s="153"/>
      <c r="H27" s="24" t="s">
        <v>113</v>
      </c>
      <c r="I27" s="16">
        <v>40852</v>
      </c>
      <c r="J27" s="25" t="s">
        <v>122</v>
      </c>
      <c r="K27" s="17">
        <v>252</v>
      </c>
      <c r="L27" s="6" t="s">
        <v>120</v>
      </c>
      <c r="M27" s="16">
        <v>48523</v>
      </c>
      <c r="N27" s="6" t="s">
        <v>115</v>
      </c>
      <c r="O27" s="9"/>
      <c r="P27" s="51">
        <v>0</v>
      </c>
      <c r="Q27" s="51">
        <v>0.52463603999999997</v>
      </c>
      <c r="R27" s="51">
        <v>0</v>
      </c>
      <c r="S27" s="51">
        <v>0.55232468447741367</v>
      </c>
      <c r="T27" s="51">
        <v>0</v>
      </c>
      <c r="U27" s="51">
        <v>0.51830228708466686</v>
      </c>
      <c r="V27" s="51">
        <v>0</v>
      </c>
      <c r="W27" s="51">
        <v>0.48652238127581071</v>
      </c>
      <c r="X27" s="51">
        <v>0</v>
      </c>
      <c r="Y27" s="51">
        <v>0.45623655274793634</v>
      </c>
      <c r="Z27" s="51">
        <v>0</v>
      </c>
      <c r="AA27" s="51">
        <v>0</v>
      </c>
      <c r="AB27" s="64"/>
      <c r="AE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O27" s="70"/>
      <c r="CP27" s="71"/>
    </row>
    <row r="28" spans="1:94" ht="27.95" customHeight="1" x14ac:dyDescent="0.3">
      <c r="A28" s="45"/>
      <c r="B28" s="5" t="s">
        <v>15</v>
      </c>
      <c r="C28" s="5" t="s">
        <v>16</v>
      </c>
      <c r="D28" s="5" t="s">
        <v>87</v>
      </c>
      <c r="E28" s="8">
        <v>0</v>
      </c>
      <c r="F28" s="8">
        <f t="shared" si="5"/>
        <v>0</v>
      </c>
      <c r="G28" s="5"/>
      <c r="H28" s="24" t="s">
        <v>113</v>
      </c>
      <c r="I28" s="16">
        <v>38588</v>
      </c>
      <c r="J28" s="25" t="s">
        <v>122</v>
      </c>
      <c r="K28" s="17">
        <v>240</v>
      </c>
      <c r="L28" s="6" t="s">
        <v>120</v>
      </c>
      <c r="M28" s="16">
        <v>45893</v>
      </c>
      <c r="N28" s="6" t="s">
        <v>115</v>
      </c>
      <c r="O28" s="9"/>
      <c r="P28" s="51">
        <v>0</v>
      </c>
      <c r="Q28" s="51">
        <v>5.0869584000000003</v>
      </c>
      <c r="R28" s="51">
        <v>0</v>
      </c>
      <c r="S28" s="51">
        <v>0</v>
      </c>
      <c r="T28" s="51">
        <v>0</v>
      </c>
      <c r="U28" s="51">
        <v>0</v>
      </c>
      <c r="V28" s="51">
        <v>0</v>
      </c>
      <c r="W28" s="51">
        <v>0</v>
      </c>
      <c r="X28" s="51">
        <v>0</v>
      </c>
      <c r="Y28" s="51">
        <v>0</v>
      </c>
      <c r="Z28" s="51">
        <v>0</v>
      </c>
      <c r="AA28" s="51">
        <v>0</v>
      </c>
      <c r="AB28" s="64"/>
      <c r="AE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c r="BS28" s="64"/>
      <c r="BT28" s="64"/>
      <c r="BU28" s="64"/>
      <c r="BV28" s="64"/>
      <c r="BW28" s="64"/>
      <c r="BX28" s="64"/>
      <c r="BY28" s="64"/>
      <c r="BZ28" s="64"/>
      <c r="CA28" s="64"/>
      <c r="CB28" s="64"/>
      <c r="CO28" s="70"/>
      <c r="CP28" s="71"/>
    </row>
    <row r="29" spans="1:94" ht="27.95" customHeight="1" x14ac:dyDescent="0.3">
      <c r="A29" s="45"/>
      <c r="B29" s="5" t="s">
        <v>25</v>
      </c>
      <c r="C29" s="5" t="s">
        <v>26</v>
      </c>
      <c r="D29" s="5" t="s">
        <v>87</v>
      </c>
      <c r="E29" s="8">
        <v>0.40159110999999997</v>
      </c>
      <c r="F29" s="8">
        <f t="shared" si="5"/>
        <v>0.40159110999999997</v>
      </c>
      <c r="G29" s="153"/>
      <c r="H29" s="24" t="s">
        <v>113</v>
      </c>
      <c r="I29" s="16">
        <v>40360</v>
      </c>
      <c r="J29" s="25" t="s">
        <v>122</v>
      </c>
      <c r="K29" s="17">
        <v>290</v>
      </c>
      <c r="L29" s="6" t="s">
        <v>119</v>
      </c>
      <c r="M29" s="16">
        <v>49188</v>
      </c>
      <c r="N29" s="6" t="s">
        <v>115</v>
      </c>
      <c r="O29" s="9"/>
      <c r="P29" s="51">
        <v>0</v>
      </c>
      <c r="Q29" s="51">
        <v>3.0962859307629324E-2</v>
      </c>
      <c r="R29" s="51">
        <v>0</v>
      </c>
      <c r="S29" s="51">
        <v>3.0962854633739899E-2</v>
      </c>
      <c r="T29" s="51">
        <v>0</v>
      </c>
      <c r="U29" s="51">
        <v>3.0962857458399686E-2</v>
      </c>
      <c r="V29" s="51">
        <v>0</v>
      </c>
      <c r="W29" s="51">
        <v>3.0962860895128431E-2</v>
      </c>
      <c r="X29" s="51">
        <v>0</v>
      </c>
      <c r="Y29" s="51">
        <v>3.0962857497001992E-2</v>
      </c>
      <c r="Z29" s="51">
        <v>0</v>
      </c>
      <c r="AA29" s="51">
        <v>0.53538537697357469</v>
      </c>
      <c r="AB29" s="64"/>
      <c r="AE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O29" s="70"/>
      <c r="CP29" s="71"/>
    </row>
    <row r="30" spans="1:94" ht="27.95" customHeight="1" x14ac:dyDescent="0.3">
      <c r="A30" s="45"/>
      <c r="B30" s="5" t="s">
        <v>27</v>
      </c>
      <c r="C30" s="5" t="s">
        <v>28</v>
      </c>
      <c r="D30" s="5" t="s">
        <v>87</v>
      </c>
      <c r="E30" s="8">
        <v>6.5215330000000002E-2</v>
      </c>
      <c r="F30" s="8">
        <f t="shared" si="5"/>
        <v>6.5215330000000002E-2</v>
      </c>
      <c r="G30" s="153"/>
      <c r="H30" s="24" t="s">
        <v>113</v>
      </c>
      <c r="I30" s="16">
        <v>40360</v>
      </c>
      <c r="J30" s="25" t="s">
        <v>122</v>
      </c>
      <c r="K30" s="17">
        <v>158</v>
      </c>
      <c r="L30" s="6" t="s">
        <v>119</v>
      </c>
      <c r="M30" s="16">
        <v>45170</v>
      </c>
      <c r="N30" s="6" t="s">
        <v>115</v>
      </c>
      <c r="O30" s="9"/>
      <c r="P30" s="51">
        <v>0</v>
      </c>
      <c r="Q30" s="51">
        <v>0</v>
      </c>
      <c r="R30" s="51">
        <v>0</v>
      </c>
      <c r="S30" s="51">
        <v>0</v>
      </c>
      <c r="T30" s="51">
        <v>0</v>
      </c>
      <c r="U30" s="51">
        <v>0</v>
      </c>
      <c r="V30" s="51">
        <v>0</v>
      </c>
      <c r="W30" s="51">
        <v>0</v>
      </c>
      <c r="X30" s="51">
        <v>0</v>
      </c>
      <c r="Y30" s="51">
        <v>0</v>
      </c>
      <c r="Z30" s="51">
        <v>0</v>
      </c>
      <c r="AA30" s="51">
        <v>0</v>
      </c>
      <c r="AB30" s="64"/>
      <c r="AE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c r="BU30" s="64"/>
      <c r="BV30" s="64"/>
      <c r="BW30" s="64"/>
      <c r="BX30" s="64"/>
      <c r="BY30" s="64"/>
      <c r="BZ30" s="64"/>
      <c r="CA30" s="64"/>
      <c r="CB30" s="64"/>
      <c r="CO30" s="70"/>
      <c r="CP30" s="71"/>
    </row>
    <row r="31" spans="1:94" ht="27.95" customHeight="1" x14ac:dyDescent="0.3">
      <c r="A31" s="45"/>
      <c r="B31" s="120" t="s">
        <v>29</v>
      </c>
      <c r="C31" s="120"/>
      <c r="D31" s="120"/>
      <c r="E31" s="120"/>
      <c r="F31" s="121">
        <f>+SUM(F32:F35)</f>
        <v>36.010256500000004</v>
      </c>
      <c r="G31" s="120"/>
      <c r="H31" s="122"/>
      <c r="I31" s="120"/>
      <c r="J31" s="123"/>
      <c r="K31" s="120"/>
      <c r="L31" s="120"/>
      <c r="M31" s="120"/>
      <c r="N31" s="120"/>
      <c r="O31" s="20"/>
      <c r="P31" s="130">
        <f t="shared" ref="P31:Z31" si="6">+SUM(P32:P35)</f>
        <v>0</v>
      </c>
      <c r="Q31" s="130">
        <f t="shared" si="6"/>
        <v>3.4250796539718285</v>
      </c>
      <c r="R31" s="130">
        <f t="shared" si="6"/>
        <v>0</v>
      </c>
      <c r="S31" s="130">
        <f t="shared" si="6"/>
        <v>3.7521547108844038</v>
      </c>
      <c r="T31" s="130">
        <f t="shared" si="6"/>
        <v>0</v>
      </c>
      <c r="U31" s="130">
        <f t="shared" si="6"/>
        <v>3.4830113729189458</v>
      </c>
      <c r="V31" s="130">
        <f t="shared" si="6"/>
        <v>0</v>
      </c>
      <c r="W31" s="130">
        <f t="shared" si="6"/>
        <v>3.3727134453626868</v>
      </c>
      <c r="X31" s="130">
        <f t="shared" si="6"/>
        <v>0</v>
      </c>
      <c r="Y31" s="130">
        <f t="shared" si="6"/>
        <v>4.074769568487814</v>
      </c>
      <c r="Z31" s="130">
        <f t="shared" si="6"/>
        <v>0</v>
      </c>
      <c r="AA31" s="130">
        <f>+SUM(AA32:AA35)</f>
        <v>2.0767878009822565</v>
      </c>
      <c r="AB31" s="65"/>
      <c r="AE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c r="BW31" s="65"/>
      <c r="BX31" s="65"/>
      <c r="BY31" s="65"/>
      <c r="BZ31" s="65"/>
      <c r="CA31" s="65"/>
      <c r="CB31" s="65"/>
      <c r="CO31" s="70"/>
      <c r="CP31" s="71"/>
    </row>
    <row r="32" spans="1:94" ht="27.95" customHeight="1" x14ac:dyDescent="0.3">
      <c r="A32" s="45"/>
      <c r="B32" s="5" t="s">
        <v>30</v>
      </c>
      <c r="C32" s="5" t="s">
        <v>31</v>
      </c>
      <c r="D32" s="5" t="s">
        <v>87</v>
      </c>
      <c r="E32" s="8">
        <v>23.19925014</v>
      </c>
      <c r="F32" s="8">
        <f>+IF($D32="USD",$E32,$E32/$C$53)</f>
        <v>23.19925014</v>
      </c>
      <c r="G32" s="151"/>
      <c r="H32" s="24" t="s">
        <v>113</v>
      </c>
      <c r="I32" s="16">
        <v>39706</v>
      </c>
      <c r="J32" s="25" t="s">
        <v>122</v>
      </c>
      <c r="K32" s="17">
        <v>360</v>
      </c>
      <c r="L32" s="6" t="s">
        <v>120</v>
      </c>
      <c r="M32" s="16">
        <v>50663</v>
      </c>
      <c r="N32" s="6" t="s">
        <v>115</v>
      </c>
      <c r="O32" s="9"/>
      <c r="P32" s="51">
        <v>0</v>
      </c>
      <c r="Q32" s="51">
        <v>2.6569830807739168</v>
      </c>
      <c r="R32" s="51">
        <v>0</v>
      </c>
      <c r="S32" s="51">
        <v>2.8201917511522341</v>
      </c>
      <c r="T32" s="51">
        <v>0</v>
      </c>
      <c r="U32" s="51">
        <v>2.5936396585922186</v>
      </c>
      <c r="V32" s="51">
        <v>0</v>
      </c>
      <c r="W32" s="51">
        <v>2.5171687121671731</v>
      </c>
      <c r="X32" s="51">
        <v>0</v>
      </c>
      <c r="Y32" s="51">
        <v>2.447147934459859</v>
      </c>
      <c r="Z32" s="51">
        <v>0</v>
      </c>
      <c r="AA32" s="51">
        <v>0</v>
      </c>
      <c r="AB32" s="64"/>
      <c r="AE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c r="BU32" s="64"/>
      <c r="BV32" s="64"/>
      <c r="BW32" s="64"/>
      <c r="BX32" s="64"/>
      <c r="BY32" s="64"/>
      <c r="BZ32" s="64"/>
      <c r="CA32" s="64"/>
      <c r="CB32" s="64"/>
      <c r="CO32" s="70"/>
      <c r="CP32" s="71"/>
    </row>
    <row r="33" spans="1:96" ht="27.95" customHeight="1" x14ac:dyDescent="0.3">
      <c r="A33" s="45"/>
      <c r="B33" s="106" t="s">
        <v>208</v>
      </c>
      <c r="C33" s="106" t="s">
        <v>209</v>
      </c>
      <c r="D33" s="106" t="s">
        <v>87</v>
      </c>
      <c r="E33" s="145">
        <v>5.2140527800000003</v>
      </c>
      <c r="F33" s="145">
        <f>+IF($D33="USD",$E33,$E33/$C$53)</f>
        <v>5.2140527800000003</v>
      </c>
      <c r="G33" s="214"/>
      <c r="H33" s="157" t="s">
        <v>113</v>
      </c>
      <c r="I33" s="16">
        <v>45323</v>
      </c>
      <c r="J33" s="158" t="s">
        <v>210</v>
      </c>
      <c r="K33" s="159">
        <v>353</v>
      </c>
      <c r="L33" s="144" t="s">
        <v>120</v>
      </c>
      <c r="M33" s="16">
        <v>56080</v>
      </c>
      <c r="N33" s="144" t="s">
        <v>204</v>
      </c>
      <c r="O33" s="9"/>
      <c r="P33" s="161">
        <v>0</v>
      </c>
      <c r="Q33" s="161">
        <v>0</v>
      </c>
      <c r="R33" s="161">
        <v>0</v>
      </c>
      <c r="S33" s="161">
        <v>0</v>
      </c>
      <c r="T33" s="161">
        <v>0</v>
      </c>
      <c r="U33" s="161">
        <v>0</v>
      </c>
      <c r="V33" s="161">
        <v>0</v>
      </c>
      <c r="W33" s="161">
        <v>0</v>
      </c>
      <c r="X33" s="161">
        <v>0</v>
      </c>
      <c r="Y33" s="161">
        <v>0.8</v>
      </c>
      <c r="Z33" s="161">
        <v>0</v>
      </c>
      <c r="AA33" s="161">
        <v>1.1735763592210346</v>
      </c>
      <c r="AB33" s="64"/>
      <c r="AE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O33" s="70"/>
      <c r="CP33" s="71"/>
    </row>
    <row r="34" spans="1:96" ht="27.95" customHeight="1" x14ac:dyDescent="0.3">
      <c r="A34" s="45"/>
      <c r="B34" s="5" t="s">
        <v>193</v>
      </c>
      <c r="C34" s="5" t="s">
        <v>132</v>
      </c>
      <c r="D34" s="5" t="s">
        <v>87</v>
      </c>
      <c r="E34" s="8">
        <v>4.2615963099999998</v>
      </c>
      <c r="F34" s="8">
        <f>+IF($D34="USD",$E34,$E34/$C$53)</f>
        <v>4.2615963099999998</v>
      </c>
      <c r="G34" s="151"/>
      <c r="H34" s="24" t="s">
        <v>113</v>
      </c>
      <c r="I34" s="110">
        <v>43918</v>
      </c>
      <c r="J34" s="25" t="s">
        <v>123</v>
      </c>
      <c r="K34" s="17">
        <v>180</v>
      </c>
      <c r="L34" s="6" t="s">
        <v>120</v>
      </c>
      <c r="M34" s="110">
        <v>49396</v>
      </c>
      <c r="N34" s="6" t="s">
        <v>115</v>
      </c>
      <c r="O34" s="9"/>
      <c r="P34" s="51">
        <v>0</v>
      </c>
      <c r="Q34" s="51">
        <v>0.63524585319791149</v>
      </c>
      <c r="R34" s="51">
        <v>0</v>
      </c>
      <c r="S34" s="51">
        <v>0.65401327986795488</v>
      </c>
      <c r="T34" s="51">
        <v>0</v>
      </c>
      <c r="U34" s="51">
        <v>0.5873122275123922</v>
      </c>
      <c r="V34" s="51">
        <v>0</v>
      </c>
      <c r="W34" s="51">
        <v>0.56275199638117912</v>
      </c>
      <c r="X34" s="51">
        <v>0</v>
      </c>
      <c r="Y34" s="51">
        <v>0.54227261721362041</v>
      </c>
      <c r="Z34" s="51">
        <v>0</v>
      </c>
      <c r="AA34" s="51">
        <v>0</v>
      </c>
      <c r="AB34" s="64"/>
      <c r="AE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O34" s="70"/>
      <c r="CP34" s="71"/>
    </row>
    <row r="35" spans="1:96" ht="27.95" customHeight="1" x14ac:dyDescent="0.3">
      <c r="A35" s="45"/>
      <c r="B35" s="5" t="s">
        <v>111</v>
      </c>
      <c r="C35" s="5" t="s">
        <v>112</v>
      </c>
      <c r="D35" s="5" t="s">
        <v>87</v>
      </c>
      <c r="E35" s="8">
        <v>3.3353572699999998</v>
      </c>
      <c r="F35" s="8">
        <f>+IF($D35="USD",$E35,$E35/$C$53)</f>
        <v>3.3353572699999998</v>
      </c>
      <c r="G35" s="151"/>
      <c r="H35" s="24" t="s">
        <v>113</v>
      </c>
      <c r="I35" s="16">
        <v>44837</v>
      </c>
      <c r="J35" s="25" t="s">
        <v>123</v>
      </c>
      <c r="K35" s="17">
        <v>327</v>
      </c>
      <c r="L35" s="6" t="s">
        <v>120</v>
      </c>
      <c r="M35" s="16">
        <v>54803</v>
      </c>
      <c r="N35" s="6" t="s">
        <v>115</v>
      </c>
      <c r="O35" s="9"/>
      <c r="P35" s="51">
        <v>0</v>
      </c>
      <c r="Q35" s="51">
        <v>0.13285072000000001</v>
      </c>
      <c r="R35" s="51">
        <v>0</v>
      </c>
      <c r="S35" s="51">
        <v>0.27794967986421459</v>
      </c>
      <c r="T35" s="51">
        <v>0</v>
      </c>
      <c r="U35" s="51">
        <v>0.3020594868143347</v>
      </c>
      <c r="V35" s="51">
        <v>0</v>
      </c>
      <c r="W35" s="51">
        <v>0.29279273681433465</v>
      </c>
      <c r="X35" s="51">
        <v>0</v>
      </c>
      <c r="Y35" s="51">
        <v>0.28534901681433467</v>
      </c>
      <c r="Z35" s="51">
        <v>0</v>
      </c>
      <c r="AA35" s="51">
        <v>0.90321144176122192</v>
      </c>
      <c r="AB35" s="64"/>
      <c r="AE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O35" s="70"/>
      <c r="CP35" s="71"/>
    </row>
    <row r="36" spans="1:96" ht="27.95" customHeight="1" x14ac:dyDescent="0.3">
      <c r="A36" s="45"/>
      <c r="B36" s="115" t="s">
        <v>82</v>
      </c>
      <c r="C36" s="115"/>
      <c r="D36" s="115"/>
      <c r="E36" s="115"/>
      <c r="F36" s="116">
        <f>+SUM(F37:F45)</f>
        <v>449.99228931067535</v>
      </c>
      <c r="G36" s="117">
        <f>+F36/$F$47</f>
        <v>0.65946610698581598</v>
      </c>
      <c r="H36" s="118"/>
      <c r="I36" s="115"/>
      <c r="J36" s="119"/>
      <c r="K36" s="115"/>
      <c r="L36" s="115"/>
      <c r="M36" s="115"/>
      <c r="N36" s="115"/>
      <c r="O36" s="9"/>
      <c r="P36" s="128">
        <f>+SUM(P37:P45)</f>
        <v>131905.64808122194</v>
      </c>
      <c r="Q36" s="128">
        <f t="shared" ref="Q36:AA36" si="7">+SUM(Q37:Q45)</f>
        <v>99.171135671538465</v>
      </c>
      <c r="R36" s="128">
        <f t="shared" si="7"/>
        <v>291397.5908042721</v>
      </c>
      <c r="S36" s="128">
        <f t="shared" si="7"/>
        <v>94.58864221153847</v>
      </c>
      <c r="T36" s="128">
        <f t="shared" si="7"/>
        <v>8230.3615276566798</v>
      </c>
      <c r="U36" s="128">
        <f t="shared" si="7"/>
        <v>90.006148750000008</v>
      </c>
      <c r="V36" s="128">
        <f t="shared" si="7"/>
        <v>1124.8414229231678</v>
      </c>
      <c r="W36" s="128">
        <f t="shared" si="7"/>
        <v>85.423655288461546</v>
      </c>
      <c r="X36" s="128">
        <f t="shared" si="7"/>
        <v>924.0174845096459</v>
      </c>
      <c r="Y36" s="128">
        <f t="shared" si="7"/>
        <v>40.993392596153853</v>
      </c>
      <c r="Z36" s="128">
        <f t="shared" si="7"/>
        <v>0</v>
      </c>
      <c r="AA36" s="128">
        <f t="shared" si="7"/>
        <v>0</v>
      </c>
      <c r="AB36" s="69"/>
      <c r="AE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row>
    <row r="37" spans="1:96" ht="27.95" customHeight="1" x14ac:dyDescent="0.3">
      <c r="A37" s="45"/>
      <c r="B37" s="5" t="s">
        <v>179</v>
      </c>
      <c r="C37" s="5" t="s">
        <v>92</v>
      </c>
      <c r="D37" s="5" t="s">
        <v>87</v>
      </c>
      <c r="E37" s="8">
        <v>278.93438462</v>
      </c>
      <c r="F37" s="8">
        <f t="shared" ref="F37:F45" si="8">+IF($D37="USD",$E37,$E37/$C$53)</f>
        <v>278.93438462</v>
      </c>
      <c r="G37" s="205"/>
      <c r="H37" s="24" t="s">
        <v>124</v>
      </c>
      <c r="I37" s="16">
        <v>43970</v>
      </c>
      <c r="J37" s="25">
        <v>5.7500000000000002E-2</v>
      </c>
      <c r="K37" s="17">
        <v>106</v>
      </c>
      <c r="L37" s="6" t="s">
        <v>120</v>
      </c>
      <c r="M37" s="16">
        <v>47196</v>
      </c>
      <c r="N37" s="6" t="s">
        <v>101</v>
      </c>
      <c r="O37" s="191"/>
      <c r="P37" s="51">
        <v>0</v>
      </c>
      <c r="Q37" s="51">
        <v>99.171135671538465</v>
      </c>
      <c r="R37" s="51">
        <v>0</v>
      </c>
      <c r="S37" s="51">
        <v>94.58864221153847</v>
      </c>
      <c r="T37" s="51">
        <v>0</v>
      </c>
      <c r="U37" s="51">
        <v>90.006148750000008</v>
      </c>
      <c r="V37" s="51">
        <v>0</v>
      </c>
      <c r="W37" s="51">
        <v>85.423655288461546</v>
      </c>
      <c r="X37" s="51">
        <v>0</v>
      </c>
      <c r="Y37" s="51">
        <v>40.993392596153853</v>
      </c>
      <c r="Z37" s="51">
        <v>0</v>
      </c>
      <c r="AA37" s="51">
        <v>0</v>
      </c>
      <c r="AB37" s="64"/>
      <c r="AE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O37" s="70"/>
      <c r="CP37" s="71"/>
    </row>
    <row r="38" spans="1:96" ht="27.95" customHeight="1" x14ac:dyDescent="0.3">
      <c r="A38" s="45"/>
      <c r="B38" s="5" t="s">
        <v>189</v>
      </c>
      <c r="C38" s="5" t="s">
        <v>196</v>
      </c>
      <c r="D38" s="5" t="s">
        <v>2</v>
      </c>
      <c r="E38" s="144">
        <v>116739.78</v>
      </c>
      <c r="F38" s="8">
        <f t="shared" si="8"/>
        <v>79.990711357489602</v>
      </c>
      <c r="G38" s="155"/>
      <c r="H38" s="24" t="s">
        <v>113</v>
      </c>
      <c r="I38" s="110">
        <v>45736</v>
      </c>
      <c r="J38" s="25" t="s">
        <v>191</v>
      </c>
      <c r="K38" s="17">
        <v>15</v>
      </c>
      <c r="L38" s="6" t="s">
        <v>119</v>
      </c>
      <c r="M38" s="110">
        <v>46193</v>
      </c>
      <c r="N38" s="6" t="s">
        <v>101</v>
      </c>
      <c r="O38" s="192"/>
      <c r="P38" s="51">
        <v>21016.686589380002</v>
      </c>
      <c r="Q38" s="51">
        <v>0</v>
      </c>
      <c r="R38" s="51">
        <v>135228.92106671</v>
      </c>
      <c r="S38" s="51">
        <v>0</v>
      </c>
      <c r="T38" s="51">
        <v>0</v>
      </c>
      <c r="U38" s="51">
        <v>0</v>
      </c>
      <c r="V38" s="51">
        <v>0</v>
      </c>
      <c r="W38" s="51">
        <v>0</v>
      </c>
      <c r="X38" s="51">
        <v>0</v>
      </c>
      <c r="Y38" s="51">
        <v>0</v>
      </c>
      <c r="Z38" s="51">
        <v>0</v>
      </c>
      <c r="AA38" s="51">
        <v>0</v>
      </c>
      <c r="AB38" s="64"/>
      <c r="AE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O38" s="70"/>
      <c r="CP38" s="71"/>
    </row>
    <row r="39" spans="1:96" ht="27.95" customHeight="1" x14ac:dyDescent="0.3">
      <c r="A39" s="45"/>
      <c r="B39" s="5" t="s">
        <v>190</v>
      </c>
      <c r="C39" s="5" t="s">
        <v>197</v>
      </c>
      <c r="D39" s="5" t="s">
        <v>2</v>
      </c>
      <c r="E39" s="144">
        <v>107878.876</v>
      </c>
      <c r="F39" s="8">
        <f t="shared" si="8"/>
        <v>73.919173324520685</v>
      </c>
      <c r="G39" s="155"/>
      <c r="H39" s="24" t="s">
        <v>113</v>
      </c>
      <c r="I39" s="110">
        <v>45736</v>
      </c>
      <c r="J39" s="25" t="s">
        <v>192</v>
      </c>
      <c r="K39" s="17">
        <v>21</v>
      </c>
      <c r="L39" s="6" t="s">
        <v>119</v>
      </c>
      <c r="M39" s="110">
        <v>46376</v>
      </c>
      <c r="N39" s="6" t="s">
        <v>101</v>
      </c>
      <c r="O39" s="9"/>
      <c r="P39" s="51">
        <v>15554.69305752</v>
      </c>
      <c r="Q39" s="51">
        <v>0</v>
      </c>
      <c r="R39" s="51">
        <v>140698.66823799</v>
      </c>
      <c r="S39" s="51">
        <v>0</v>
      </c>
      <c r="T39" s="51">
        <v>0</v>
      </c>
      <c r="U39" s="51">
        <v>0</v>
      </c>
      <c r="V39" s="51">
        <v>0</v>
      </c>
      <c r="W39" s="51">
        <v>0</v>
      </c>
      <c r="X39" s="51">
        <v>0</v>
      </c>
      <c r="Y39" s="51">
        <v>0</v>
      </c>
      <c r="Z39" s="51">
        <v>0</v>
      </c>
      <c r="AA39" s="51">
        <v>0</v>
      </c>
      <c r="AB39" s="64"/>
      <c r="AE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O39" s="70"/>
      <c r="CP39" s="71"/>
    </row>
    <row r="40" spans="1:96" ht="27.95" customHeight="1" x14ac:dyDescent="0.3">
      <c r="A40" s="45"/>
      <c r="B40" s="5" t="s">
        <v>172</v>
      </c>
      <c r="C40" s="5" t="s">
        <v>174</v>
      </c>
      <c r="D40" s="5" t="s">
        <v>175</v>
      </c>
      <c r="E40" s="144">
        <v>20554.007399999999</v>
      </c>
      <c r="F40" s="8">
        <f t="shared" si="8"/>
        <v>14.083713993405722</v>
      </c>
      <c r="G40" s="155"/>
      <c r="H40" s="24" t="s">
        <v>113</v>
      </c>
      <c r="I40" s="110">
        <v>45363</v>
      </c>
      <c r="J40" s="25" t="s">
        <v>176</v>
      </c>
      <c r="K40" s="17">
        <v>36</v>
      </c>
      <c r="L40" s="6" t="s">
        <v>177</v>
      </c>
      <c r="M40" s="110">
        <v>46458</v>
      </c>
      <c r="N40" s="6" t="s">
        <v>101</v>
      </c>
      <c r="O40" s="9"/>
      <c r="P40" s="51">
        <v>0</v>
      </c>
      <c r="Q40" s="51">
        <v>0</v>
      </c>
      <c r="R40" s="51">
        <v>13701.301332839999</v>
      </c>
      <c r="S40" s="51">
        <v>0</v>
      </c>
      <c r="T40" s="51">
        <v>6852.7060671600002</v>
      </c>
      <c r="U40" s="51">
        <v>0</v>
      </c>
      <c r="V40" s="51">
        <v>0</v>
      </c>
      <c r="W40" s="51">
        <v>0</v>
      </c>
      <c r="X40" s="51">
        <v>0</v>
      </c>
      <c r="Y40" s="51">
        <v>0</v>
      </c>
      <c r="Z40" s="51">
        <v>0</v>
      </c>
      <c r="AA40" s="51">
        <v>0</v>
      </c>
      <c r="AB40" s="64"/>
      <c r="AE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row>
    <row r="41" spans="1:96" ht="27.95" customHeight="1" x14ac:dyDescent="0.3">
      <c r="A41" s="45"/>
      <c r="B41" s="5" t="s">
        <v>102</v>
      </c>
      <c r="C41" s="5" t="s">
        <v>103</v>
      </c>
      <c r="D41" s="5" t="s">
        <v>2</v>
      </c>
      <c r="E41" s="144">
        <v>4472.0993725799999</v>
      </c>
      <c r="F41" s="8">
        <f t="shared" si="8"/>
        <v>3.0643060152593842</v>
      </c>
      <c r="G41" s="155"/>
      <c r="H41" s="24" t="s">
        <v>113</v>
      </c>
      <c r="I41" s="16">
        <v>44635</v>
      </c>
      <c r="J41" s="25" t="s">
        <v>125</v>
      </c>
      <c r="K41" s="17">
        <v>108</v>
      </c>
      <c r="L41" s="6" t="s">
        <v>119</v>
      </c>
      <c r="M41" s="16">
        <v>47922</v>
      </c>
      <c r="N41" s="6" t="s">
        <v>101</v>
      </c>
      <c r="O41" s="9"/>
      <c r="P41" s="51">
        <v>2099.6457978170256</v>
      </c>
      <c r="Q41" s="51">
        <v>0</v>
      </c>
      <c r="R41" s="51">
        <v>1768.7001667320724</v>
      </c>
      <c r="S41" s="51">
        <v>0</v>
      </c>
      <c r="T41" s="51">
        <v>1377.65546049668</v>
      </c>
      <c r="U41" s="51">
        <v>0</v>
      </c>
      <c r="V41" s="51">
        <v>1124.8414229231678</v>
      </c>
      <c r="W41" s="51">
        <v>0</v>
      </c>
      <c r="X41" s="51">
        <v>924.0174845096459</v>
      </c>
      <c r="Y41" s="51">
        <v>0</v>
      </c>
      <c r="Z41" s="51">
        <v>0</v>
      </c>
      <c r="AA41" s="51">
        <v>0</v>
      </c>
      <c r="AB41" s="64"/>
      <c r="AE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row>
    <row r="42" spans="1:96" ht="27.95" customHeight="1" x14ac:dyDescent="0.3">
      <c r="A42" s="45"/>
      <c r="B42" s="5" t="s">
        <v>32</v>
      </c>
      <c r="C42" s="5" t="s">
        <v>33</v>
      </c>
      <c r="D42" s="5" t="s">
        <v>2</v>
      </c>
      <c r="E42" s="144">
        <v>0</v>
      </c>
      <c r="F42" s="8">
        <f t="shared" si="8"/>
        <v>0</v>
      </c>
      <c r="G42" s="155"/>
      <c r="H42" s="24" t="s">
        <v>113</v>
      </c>
      <c r="I42" s="16">
        <v>43494</v>
      </c>
      <c r="J42" s="25" t="s">
        <v>127</v>
      </c>
      <c r="K42" s="17">
        <v>84</v>
      </c>
      <c r="L42" s="6" t="s">
        <v>120</v>
      </c>
      <c r="M42" s="16">
        <v>45870</v>
      </c>
      <c r="N42" s="6" t="s">
        <v>101</v>
      </c>
      <c r="O42" s="9"/>
      <c r="P42" s="51">
        <v>8.9301703204245211</v>
      </c>
      <c r="Q42" s="51">
        <v>0</v>
      </c>
      <c r="R42" s="51">
        <v>0</v>
      </c>
      <c r="S42" s="51">
        <v>0</v>
      </c>
      <c r="T42" s="51">
        <v>0</v>
      </c>
      <c r="U42" s="51">
        <v>0</v>
      </c>
      <c r="V42" s="51">
        <v>0</v>
      </c>
      <c r="W42" s="51">
        <v>0</v>
      </c>
      <c r="X42" s="51">
        <v>0</v>
      </c>
      <c r="Y42" s="51">
        <v>0</v>
      </c>
      <c r="Z42" s="51">
        <v>0</v>
      </c>
      <c r="AA42" s="51">
        <v>0</v>
      </c>
      <c r="AB42" s="64"/>
      <c r="AE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row>
    <row r="43" spans="1:96" ht="27.95" customHeight="1" x14ac:dyDescent="0.3">
      <c r="A43" s="45"/>
      <c r="B43" s="5" t="s">
        <v>128</v>
      </c>
      <c r="C43" s="5" t="s">
        <v>129</v>
      </c>
      <c r="D43" s="5" t="s">
        <v>2</v>
      </c>
      <c r="E43" s="144">
        <v>0</v>
      </c>
      <c r="F43" s="8">
        <f t="shared" si="8"/>
        <v>0</v>
      </c>
      <c r="G43" s="155"/>
      <c r="H43" s="24" t="s">
        <v>113</v>
      </c>
      <c r="I43" s="16">
        <v>45098</v>
      </c>
      <c r="J43" s="25" t="s">
        <v>130</v>
      </c>
      <c r="K43" s="17">
        <v>24</v>
      </c>
      <c r="L43" s="6" t="s">
        <v>119</v>
      </c>
      <c r="M43" s="16">
        <v>45829</v>
      </c>
      <c r="N43" s="6" t="s">
        <v>101</v>
      </c>
      <c r="O43" s="9"/>
      <c r="P43" s="51">
        <v>2294.9690981600002</v>
      </c>
      <c r="Q43" s="51">
        <v>0</v>
      </c>
      <c r="R43" s="51">
        <v>0</v>
      </c>
      <c r="S43" s="51">
        <v>0</v>
      </c>
      <c r="T43" s="51">
        <v>0</v>
      </c>
      <c r="U43" s="51">
        <v>0</v>
      </c>
      <c r="V43" s="51">
        <v>0</v>
      </c>
      <c r="W43" s="51">
        <v>0</v>
      </c>
      <c r="X43" s="51">
        <v>0</v>
      </c>
      <c r="Y43" s="51">
        <v>0</v>
      </c>
      <c r="Z43" s="51">
        <v>0</v>
      </c>
      <c r="AA43" s="51">
        <v>0</v>
      </c>
      <c r="AB43" s="64"/>
      <c r="AE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row>
    <row r="44" spans="1:96" ht="27.95" customHeight="1" x14ac:dyDescent="0.3">
      <c r="A44" s="45"/>
      <c r="B44" s="106" t="s">
        <v>171</v>
      </c>
      <c r="C44" s="106" t="s">
        <v>173</v>
      </c>
      <c r="D44" s="106" t="s">
        <v>175</v>
      </c>
      <c r="E44" s="144">
        <v>0</v>
      </c>
      <c r="F44" s="145">
        <f t="shared" si="8"/>
        <v>0</v>
      </c>
      <c r="G44" s="213"/>
      <c r="H44" s="157" t="s">
        <v>113</v>
      </c>
      <c r="I44" s="16">
        <v>45363</v>
      </c>
      <c r="J44" s="158" t="s">
        <v>176</v>
      </c>
      <c r="K44" s="159">
        <v>21</v>
      </c>
      <c r="L44" s="144" t="s">
        <v>177</v>
      </c>
      <c r="M44" s="16">
        <v>46003</v>
      </c>
      <c r="N44" s="144" t="s">
        <v>101</v>
      </c>
      <c r="O44" s="9"/>
      <c r="P44" s="51">
        <v>90472.581562044492</v>
      </c>
      <c r="Q44" s="51">
        <v>0</v>
      </c>
      <c r="R44" s="51">
        <v>0</v>
      </c>
      <c r="S44" s="51">
        <v>0</v>
      </c>
      <c r="T44" s="51">
        <v>0</v>
      </c>
      <c r="U44" s="51">
        <v>0</v>
      </c>
      <c r="V44" s="51">
        <v>0</v>
      </c>
      <c r="W44" s="51">
        <v>0</v>
      </c>
      <c r="X44" s="51">
        <v>0</v>
      </c>
      <c r="Y44" s="51">
        <v>0</v>
      </c>
      <c r="Z44" s="51">
        <v>0</v>
      </c>
      <c r="AA44" s="51">
        <v>0</v>
      </c>
      <c r="AB44" s="64"/>
      <c r="AE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64"/>
      <c r="BZ44" s="64"/>
      <c r="CA44" s="64"/>
      <c r="CB44" s="64"/>
    </row>
    <row r="45" spans="1:96" ht="27.95" customHeight="1" x14ac:dyDescent="0.3">
      <c r="A45" s="45"/>
      <c r="B45" s="5" t="s">
        <v>97</v>
      </c>
      <c r="C45" s="5" t="s">
        <v>98</v>
      </c>
      <c r="D45" s="5" t="s">
        <v>2</v>
      </c>
      <c r="E45" s="144">
        <v>0</v>
      </c>
      <c r="F45" s="8">
        <f t="shared" si="8"/>
        <v>0</v>
      </c>
      <c r="G45" s="155"/>
      <c r="H45" s="24" t="s">
        <v>113</v>
      </c>
      <c r="I45" s="16">
        <v>44385</v>
      </c>
      <c r="J45" s="25" t="s">
        <v>126</v>
      </c>
      <c r="K45" s="17">
        <v>48</v>
      </c>
      <c r="L45" s="6" t="s">
        <v>119</v>
      </c>
      <c r="M45" s="16">
        <v>45805</v>
      </c>
      <c r="N45" s="6" t="s">
        <v>101</v>
      </c>
      <c r="O45" s="9"/>
      <c r="P45" s="51">
        <v>458.1418059799791</v>
      </c>
      <c r="Q45" s="51">
        <v>0</v>
      </c>
      <c r="R45" s="51">
        <v>0</v>
      </c>
      <c r="S45" s="51">
        <v>0</v>
      </c>
      <c r="T45" s="51">
        <v>0</v>
      </c>
      <c r="U45" s="51">
        <v>0</v>
      </c>
      <c r="V45" s="51">
        <v>0</v>
      </c>
      <c r="W45" s="51">
        <v>0</v>
      </c>
      <c r="X45" s="51">
        <v>0</v>
      </c>
      <c r="Y45" s="51">
        <v>0</v>
      </c>
      <c r="Z45" s="51">
        <v>0</v>
      </c>
      <c r="AA45" s="51">
        <v>0</v>
      </c>
      <c r="AB45" s="64"/>
      <c r="AE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row>
    <row r="46" spans="1:96" ht="24" customHeight="1" x14ac:dyDescent="0.3">
      <c r="A46" s="45"/>
      <c r="B46" s="11"/>
      <c r="C46" s="9"/>
      <c r="D46" s="9"/>
      <c r="E46" s="9"/>
      <c r="F46" s="87"/>
      <c r="G46" s="9"/>
      <c r="H46" s="9"/>
      <c r="I46" s="9"/>
      <c r="J46" s="9"/>
      <c r="K46" s="9"/>
      <c r="L46" s="9"/>
      <c r="M46" s="9"/>
      <c r="N46" s="9"/>
      <c r="O46" s="21"/>
      <c r="P46" s="129">
        <f t="shared" ref="P46:AA46" si="9">+P36+P19+P14+P9+P17</f>
        <v>153944.09633949355</v>
      </c>
      <c r="Q46" s="129">
        <f t="shared" si="9"/>
        <v>126.77042510173587</v>
      </c>
      <c r="R46" s="129">
        <f t="shared" si="9"/>
        <v>322117.05640487687</v>
      </c>
      <c r="S46" s="129">
        <f t="shared" si="9"/>
        <v>118.38269975546456</v>
      </c>
      <c r="T46" s="129">
        <f t="shared" si="9"/>
        <v>33499.149762531328</v>
      </c>
      <c r="U46" s="129">
        <f t="shared" si="9"/>
        <v>112.30557569693501</v>
      </c>
      <c r="V46" s="129">
        <f t="shared" si="9"/>
        <v>18208.632153718121</v>
      </c>
      <c r="W46" s="129">
        <f t="shared" si="9"/>
        <v>106.36530954984357</v>
      </c>
      <c r="X46" s="129">
        <f t="shared" si="9"/>
        <v>9899.0113012433121</v>
      </c>
      <c r="Y46" s="129">
        <f t="shared" si="9"/>
        <v>61.290082440927883</v>
      </c>
      <c r="Z46" s="129">
        <f t="shared" si="9"/>
        <v>5839.7549066435158</v>
      </c>
      <c r="AA46" s="129">
        <f t="shared" si="9"/>
        <v>9.2101590119402594</v>
      </c>
      <c r="AB46" s="52"/>
      <c r="AE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row>
    <row r="47" spans="1:96" ht="29.25" customHeight="1" x14ac:dyDescent="0.3">
      <c r="B47" s="235" t="s">
        <v>45</v>
      </c>
      <c r="C47" s="236"/>
      <c r="D47" s="236"/>
      <c r="E47" s="62"/>
      <c r="F47" s="22">
        <f>+SUM($F$9,$F$14,$F$19,$F$36,F17)</f>
        <v>682.35847838705365</v>
      </c>
      <c r="G47" s="195"/>
      <c r="H47" s="23"/>
      <c r="I47" s="21"/>
      <c r="J47" s="21"/>
      <c r="K47" s="21"/>
      <c r="L47" s="21"/>
      <c r="M47" s="21"/>
      <c r="N47" s="21"/>
      <c r="O47" s="58"/>
      <c r="P47" s="57"/>
      <c r="Q47" s="57"/>
      <c r="R47" s="57"/>
      <c r="S47" s="57"/>
      <c r="T47" s="57"/>
      <c r="U47" s="57"/>
      <c r="V47" s="57"/>
      <c r="W47" s="57"/>
      <c r="X47" s="57"/>
      <c r="Y47" s="57"/>
      <c r="Z47" s="57"/>
      <c r="AA47" s="57"/>
      <c r="AB47" s="66"/>
      <c r="AE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96" ht="18.75" x14ac:dyDescent="0.3">
      <c r="B48" s="23"/>
      <c r="C48" s="23"/>
      <c r="D48" s="23"/>
      <c r="E48" s="12"/>
      <c r="F48" s="74"/>
      <c r="G48" s="149"/>
      <c r="H48" s="23"/>
      <c r="I48" s="23"/>
      <c r="J48" s="23"/>
      <c r="K48" s="23"/>
      <c r="L48" s="23"/>
      <c r="M48" s="23"/>
      <c r="N48" s="23"/>
      <c r="O48" s="23"/>
      <c r="P48" s="222"/>
      <c r="Q48" s="222"/>
      <c r="R48" s="222"/>
      <c r="S48" s="222"/>
      <c r="T48" s="222"/>
      <c r="U48" s="222"/>
      <c r="V48" s="222"/>
      <c r="W48" s="222"/>
      <c r="X48" s="222"/>
      <c r="Y48" s="222"/>
      <c r="Z48" s="222"/>
      <c r="AA48" s="222"/>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7"/>
      <c r="BQ48" s="57"/>
      <c r="BR48" s="57"/>
      <c r="BS48" s="57"/>
      <c r="BT48" s="57"/>
      <c r="BU48" s="57"/>
      <c r="BV48" s="57"/>
      <c r="BW48" s="57"/>
      <c r="BX48" s="57"/>
      <c r="BY48" s="57"/>
      <c r="BZ48" s="57"/>
      <c r="CA48" s="57"/>
      <c r="CB48" s="57"/>
      <c r="CC48" s="57"/>
      <c r="CD48" s="57"/>
      <c r="CE48" s="57"/>
      <c r="CF48" s="57"/>
      <c r="CG48" s="57"/>
      <c r="CH48" s="57"/>
      <c r="CI48" s="57"/>
      <c r="CJ48" s="57"/>
      <c r="CK48" s="57"/>
      <c r="CL48" s="57"/>
      <c r="CM48" s="57"/>
      <c r="CN48" s="57"/>
      <c r="CO48" s="57"/>
      <c r="CP48" s="57"/>
      <c r="CQ48" s="57"/>
      <c r="CR48" s="57"/>
    </row>
    <row r="49" spans="1:96" ht="18.75" x14ac:dyDescent="0.3">
      <c r="B49" s="11"/>
      <c r="C49" s="9"/>
      <c r="D49" s="9"/>
      <c r="E49" s="12"/>
      <c r="F49" s="74"/>
      <c r="G49" s="23"/>
      <c r="H49" s="23"/>
      <c r="I49" s="23"/>
      <c r="J49" s="23"/>
      <c r="K49" s="23"/>
      <c r="L49" s="23"/>
      <c r="M49" s="23"/>
      <c r="N49" s="23"/>
      <c r="O49" s="23"/>
      <c r="P49" s="222"/>
      <c r="Q49" s="27"/>
      <c r="R49" s="27"/>
      <c r="S49" s="27"/>
      <c r="T49" s="27"/>
      <c r="U49" s="27"/>
      <c r="V49" s="27"/>
      <c r="W49" s="27"/>
      <c r="X49" s="27"/>
      <c r="Y49" s="27"/>
      <c r="Z49" s="27"/>
      <c r="AA49" s="27"/>
      <c r="AB49" s="73"/>
      <c r="AC49" s="73"/>
      <c r="AD49" s="73"/>
      <c r="AE49" s="73"/>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27"/>
      <c r="CF49" s="27"/>
      <c r="CG49" s="27"/>
      <c r="CH49" s="27"/>
      <c r="CI49" s="27"/>
      <c r="CJ49" s="27"/>
      <c r="CK49" s="27"/>
      <c r="CL49" s="27"/>
      <c r="CM49" s="27"/>
      <c r="CN49" s="27"/>
      <c r="CO49" s="27"/>
      <c r="CP49" s="27"/>
      <c r="CQ49" s="27"/>
      <c r="CR49" s="27"/>
    </row>
    <row r="50" spans="1:96" ht="18.75" x14ac:dyDescent="0.3">
      <c r="B50" s="237" t="s">
        <v>180</v>
      </c>
      <c r="C50" s="237"/>
      <c r="D50" s="237"/>
      <c r="E50" s="237"/>
      <c r="F50" s="237"/>
      <c r="G50" s="237"/>
      <c r="H50" s="237"/>
      <c r="I50" s="237"/>
      <c r="J50" s="237"/>
      <c r="K50" s="237"/>
      <c r="L50" s="237"/>
      <c r="M50" s="237"/>
      <c r="N50" s="237"/>
      <c r="O50" s="23"/>
      <c r="P50" s="222"/>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27"/>
      <c r="BR50" s="27"/>
      <c r="BS50" s="27"/>
      <c r="BT50" s="27"/>
      <c r="BU50" s="27"/>
      <c r="BV50" s="27"/>
      <c r="BW50" s="27"/>
      <c r="BX50" s="27"/>
      <c r="BY50" s="27"/>
      <c r="BZ50" s="27"/>
      <c r="CA50" s="27"/>
      <c r="CB50" s="27"/>
      <c r="CC50" s="27"/>
      <c r="CD50" s="27"/>
      <c r="CE50" s="27"/>
      <c r="CF50" s="27"/>
      <c r="CG50" s="27"/>
      <c r="CH50" s="27"/>
      <c r="CI50" s="27"/>
      <c r="CJ50" s="27"/>
      <c r="CK50" s="27"/>
      <c r="CL50" s="27"/>
      <c r="CM50" s="27"/>
      <c r="CN50" s="27"/>
      <c r="CO50" s="27"/>
      <c r="CP50" s="27"/>
      <c r="CQ50" s="27"/>
      <c r="CR50" s="27"/>
    </row>
    <row r="51" spans="1:96" ht="18.75" x14ac:dyDescent="0.3">
      <c r="B51" s="237" t="s">
        <v>194</v>
      </c>
      <c r="C51" s="237"/>
      <c r="D51" s="237"/>
      <c r="E51" s="237"/>
      <c r="F51" s="237"/>
      <c r="G51" s="237"/>
      <c r="H51" s="237"/>
      <c r="I51" s="237"/>
      <c r="J51" s="237"/>
      <c r="K51" s="237"/>
      <c r="L51" s="237"/>
      <c r="M51" s="237"/>
      <c r="N51" s="237"/>
      <c r="O51" s="23"/>
      <c r="P51" s="222"/>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27"/>
      <c r="BR51" s="27"/>
      <c r="BS51" s="27"/>
      <c r="BT51" s="27"/>
      <c r="BU51" s="27"/>
      <c r="BV51" s="27"/>
      <c r="BW51" s="27"/>
      <c r="BX51" s="27"/>
      <c r="BY51" s="27"/>
      <c r="BZ51" s="27"/>
      <c r="CA51" s="27"/>
      <c r="CB51" s="27"/>
      <c r="CC51" s="27"/>
      <c r="CD51" s="27"/>
      <c r="CE51" s="27"/>
      <c r="CF51" s="27"/>
      <c r="CG51" s="27"/>
      <c r="CH51" s="27"/>
      <c r="CI51" s="27"/>
      <c r="CJ51" s="27"/>
      <c r="CK51" s="27"/>
      <c r="CL51" s="27"/>
      <c r="CM51" s="27"/>
      <c r="CN51" s="27"/>
      <c r="CO51" s="27"/>
      <c r="CP51" s="27"/>
      <c r="CQ51" s="27"/>
      <c r="CR51" s="27"/>
    </row>
    <row r="52" spans="1:96" ht="18.75" x14ac:dyDescent="0.3">
      <c r="B52" s="23"/>
      <c r="C52" s="23"/>
      <c r="D52" s="23"/>
      <c r="E52" s="23"/>
      <c r="F52" s="74"/>
      <c r="G52" s="23"/>
      <c r="H52" s="23"/>
      <c r="I52" s="23"/>
      <c r="J52" s="23"/>
      <c r="K52" s="23"/>
      <c r="L52" s="23"/>
      <c r="M52" s="23"/>
      <c r="N52" s="23"/>
      <c r="O52" s="23"/>
      <c r="P52" s="222"/>
      <c r="Q52" s="23"/>
      <c r="R52" s="23"/>
      <c r="S52" s="23"/>
      <c r="T52" s="23"/>
      <c r="U52" s="23"/>
      <c r="V52" s="23"/>
      <c r="W52" s="23"/>
      <c r="X52" s="23"/>
      <c r="Y52" s="23"/>
      <c r="Z52" s="23"/>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BX52" s="27"/>
      <c r="BY52" s="27"/>
      <c r="BZ52" s="27"/>
      <c r="CA52" s="27"/>
      <c r="CB52" s="27"/>
      <c r="CC52" s="27"/>
      <c r="CD52" s="27"/>
      <c r="CE52" s="27"/>
      <c r="CF52" s="27"/>
      <c r="CG52" s="27"/>
      <c r="CH52" s="27"/>
      <c r="CI52" s="27"/>
      <c r="CJ52" s="27"/>
      <c r="CK52" s="27"/>
      <c r="CL52" s="27"/>
      <c r="CM52" s="27"/>
      <c r="CN52" s="27"/>
      <c r="CO52" s="27"/>
      <c r="CP52" s="27"/>
      <c r="CQ52" s="27"/>
      <c r="CR52" s="27"/>
    </row>
    <row r="53" spans="1:96" ht="18.75" x14ac:dyDescent="0.3">
      <c r="B53" s="124" t="s">
        <v>47</v>
      </c>
      <c r="C53" s="146">
        <v>1459.4167</v>
      </c>
      <c r="D53" s="23"/>
      <c r="E53" s="23"/>
      <c r="F53" s="74"/>
      <c r="G53" s="23"/>
      <c r="H53" s="23"/>
      <c r="I53" s="23"/>
      <c r="J53" s="23"/>
      <c r="K53" s="23"/>
      <c r="L53" s="23"/>
      <c r="M53" s="23"/>
      <c r="N53" s="23"/>
      <c r="O53" s="23"/>
      <c r="P53" s="222"/>
      <c r="Q53" s="23"/>
      <c r="R53" s="23"/>
      <c r="S53" s="23"/>
      <c r="T53" s="23"/>
      <c r="U53" s="23"/>
      <c r="V53" s="23"/>
      <c r="W53" s="23"/>
      <c r="X53" s="23"/>
      <c r="Y53" s="23"/>
      <c r="Z53" s="23"/>
    </row>
    <row r="54" spans="1:96" ht="18.75" x14ac:dyDescent="0.3">
      <c r="B54" s="124" t="s">
        <v>46</v>
      </c>
      <c r="C54" s="147">
        <v>0.26687499999999997</v>
      </c>
      <c r="D54" s="23"/>
      <c r="E54" s="41"/>
      <c r="F54" s="74"/>
      <c r="G54" s="23"/>
      <c r="H54" s="23"/>
      <c r="I54" s="23"/>
      <c r="J54" s="23"/>
      <c r="K54" s="23"/>
      <c r="L54" s="23"/>
      <c r="M54" s="23"/>
      <c r="N54" s="23"/>
      <c r="O54" s="23"/>
      <c r="P54" s="222"/>
      <c r="Q54" s="23"/>
      <c r="R54" s="23"/>
      <c r="S54" s="23"/>
      <c r="T54" s="23"/>
      <c r="U54" s="23"/>
      <c r="V54" s="23"/>
      <c r="W54" s="23"/>
      <c r="X54" s="23"/>
      <c r="Y54" s="23"/>
      <c r="Z54" s="23"/>
    </row>
    <row r="55" spans="1:96" ht="18.75" x14ac:dyDescent="0.3">
      <c r="B55" s="124" t="s">
        <v>136</v>
      </c>
      <c r="C55" s="177">
        <v>676.80519117328674</v>
      </c>
      <c r="D55" s="23"/>
      <c r="E55" s="23"/>
      <c r="G55" s="23"/>
      <c r="H55" s="23"/>
      <c r="I55" s="23"/>
      <c r="J55" s="23"/>
      <c r="K55" s="23"/>
      <c r="L55" s="23"/>
      <c r="M55" s="23"/>
      <c r="N55" s="23"/>
      <c r="P55" s="222"/>
      <c r="Q55" s="15"/>
      <c r="R55" s="15"/>
      <c r="S55" s="15"/>
      <c r="T55" s="15"/>
      <c r="U55" s="15"/>
      <c r="V55" s="15"/>
      <c r="W55" s="15"/>
      <c r="X55" s="15"/>
      <c r="Y55" s="15"/>
      <c r="Z55" s="15"/>
      <c r="AA55" s="15"/>
    </row>
    <row r="56" spans="1:96" ht="18.75" x14ac:dyDescent="0.3">
      <c r="D56" s="23"/>
      <c r="P56" s="222"/>
      <c r="AB56" s="15"/>
      <c r="AC56" s="15"/>
      <c r="AD56" s="15"/>
      <c r="AE56" s="15"/>
      <c r="AF56" s="15"/>
      <c r="AG56" s="15"/>
      <c r="AH56" s="15"/>
      <c r="AI56" s="15"/>
      <c r="AJ56" s="15"/>
      <c r="AK56" s="15"/>
    </row>
    <row r="57" spans="1:96" ht="20.25" x14ac:dyDescent="0.3">
      <c r="O57" s="4"/>
      <c r="P57" s="222"/>
      <c r="Q57" s="4"/>
      <c r="R57" s="4"/>
      <c r="S57" s="4"/>
      <c r="T57" s="4"/>
      <c r="U57" s="4"/>
    </row>
    <row r="58" spans="1:96" ht="20.25" x14ac:dyDescent="0.3">
      <c r="B58" s="4" t="s">
        <v>39</v>
      </c>
      <c r="C58" s="4"/>
      <c r="D58" s="4"/>
      <c r="E58" s="4"/>
      <c r="F58" s="4"/>
      <c r="G58" s="4"/>
      <c r="H58" s="4"/>
      <c r="I58" s="4"/>
      <c r="J58" s="4"/>
      <c r="K58" s="4"/>
      <c r="L58" s="4"/>
      <c r="M58" s="4"/>
      <c r="N58" s="4"/>
      <c r="O58" s="1"/>
      <c r="P58" s="222"/>
      <c r="Q58" s="1"/>
      <c r="R58" s="1"/>
      <c r="S58" s="1"/>
      <c r="T58" s="1"/>
      <c r="U58" s="1"/>
    </row>
    <row r="59" spans="1:96" ht="17.25" x14ac:dyDescent="0.3">
      <c r="B59" s="111" t="s">
        <v>43</v>
      </c>
      <c r="C59" s="1"/>
      <c r="D59" s="1"/>
      <c r="E59" s="1"/>
      <c r="F59" s="86"/>
      <c r="G59" s="1"/>
      <c r="H59" s="1"/>
      <c r="I59" s="1"/>
      <c r="J59" s="1"/>
      <c r="K59" s="1"/>
      <c r="L59" s="1"/>
      <c r="M59" s="1"/>
      <c r="N59" s="1"/>
      <c r="O59" s="1"/>
      <c r="P59" s="1"/>
      <c r="Q59" s="1"/>
      <c r="R59" s="88"/>
      <c r="S59" s="88"/>
    </row>
    <row r="60" spans="1:96" x14ac:dyDescent="0.3">
      <c r="G60" s="88"/>
      <c r="H60" s="88"/>
      <c r="I60" s="88"/>
      <c r="J60" s="88"/>
      <c r="K60" s="88"/>
      <c r="L60" s="88"/>
      <c r="M60" s="88"/>
      <c r="N60" s="88"/>
      <c r="O60" s="1"/>
      <c r="P60" s="1"/>
      <c r="Q60" s="1"/>
      <c r="R60" s="67"/>
      <c r="Y60" s="68"/>
      <c r="Z60" s="67"/>
      <c r="AA60" s="67"/>
    </row>
    <row r="61" spans="1:96" ht="32.25" customHeight="1" x14ac:dyDescent="0.3">
      <c r="F61" s="125">
        <v>2025</v>
      </c>
      <c r="G61" s="125">
        <v>2025</v>
      </c>
      <c r="H61" s="125">
        <v>2026</v>
      </c>
      <c r="I61" s="125">
        <v>2026</v>
      </c>
      <c r="J61" s="125">
        <v>2027</v>
      </c>
      <c r="K61" s="125">
        <v>2027</v>
      </c>
      <c r="L61" s="125">
        <v>2028</v>
      </c>
      <c r="M61" s="125">
        <v>2028</v>
      </c>
      <c r="N61" s="125">
        <v>2029</v>
      </c>
      <c r="O61" s="125">
        <v>2029</v>
      </c>
      <c r="P61" s="126" t="s">
        <v>133</v>
      </c>
      <c r="Q61" s="126" t="s">
        <v>133</v>
      </c>
      <c r="R61" s="18"/>
      <c r="Y61" s="18"/>
      <c r="Z61" s="18"/>
      <c r="AA61" s="18"/>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7"/>
    </row>
    <row r="62" spans="1:96" ht="33.75" customHeight="1" x14ac:dyDescent="0.3">
      <c r="B62" s="112" t="s">
        <v>0</v>
      </c>
      <c r="C62" s="112" t="s">
        <v>1</v>
      </c>
      <c r="D62" s="113" t="s">
        <v>100</v>
      </c>
      <c r="E62" s="113" t="s">
        <v>83</v>
      </c>
      <c r="F62" s="112" t="s">
        <v>2</v>
      </c>
      <c r="G62" s="127" t="s">
        <v>87</v>
      </c>
      <c r="H62" s="112" t="s">
        <v>2</v>
      </c>
      <c r="I62" s="127" t="s">
        <v>87</v>
      </c>
      <c r="J62" s="112" t="s">
        <v>2</v>
      </c>
      <c r="K62" s="127" t="s">
        <v>87</v>
      </c>
      <c r="L62" s="112" t="s">
        <v>2</v>
      </c>
      <c r="M62" s="127" t="s">
        <v>87</v>
      </c>
      <c r="N62" s="112" t="s">
        <v>2</v>
      </c>
      <c r="O62" s="127" t="s">
        <v>87</v>
      </c>
      <c r="P62" s="112" t="s">
        <v>2</v>
      </c>
      <c r="Q62" s="112" t="s">
        <v>87</v>
      </c>
      <c r="R62" s="69"/>
      <c r="Y62" s="69"/>
      <c r="Z62" s="69"/>
      <c r="AA62" s="69"/>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row>
    <row r="63" spans="1:96" ht="27.95" customHeight="1" x14ac:dyDescent="0.3">
      <c r="B63" s="115" t="s">
        <v>79</v>
      </c>
      <c r="C63" s="115"/>
      <c r="D63" s="115"/>
      <c r="E63" s="115"/>
      <c r="F63" s="128">
        <f>+SUM(F64:F67)</f>
        <v>414.44251921095162</v>
      </c>
      <c r="G63" s="128">
        <f t="shared" ref="G63:Q63" si="10">+SUM(G64:G67)</f>
        <v>0</v>
      </c>
      <c r="H63" s="128">
        <f>+SUM(H64:H67)</f>
        <v>310.75207320045911</v>
      </c>
      <c r="I63" s="128">
        <f t="shared" si="10"/>
        <v>0</v>
      </c>
      <c r="J63" s="128">
        <f t="shared" si="10"/>
        <v>261.87374844000004</v>
      </c>
      <c r="K63" s="128">
        <f t="shared" si="10"/>
        <v>0</v>
      </c>
      <c r="L63" s="128">
        <f t="shared" si="10"/>
        <v>261.87374844000004</v>
      </c>
      <c r="M63" s="128">
        <f t="shared" si="10"/>
        <v>0</v>
      </c>
      <c r="N63" s="128">
        <f t="shared" si="10"/>
        <v>261.87374844000004</v>
      </c>
      <c r="O63" s="128">
        <f t="shared" si="10"/>
        <v>0</v>
      </c>
      <c r="P63" s="128">
        <f t="shared" si="10"/>
        <v>245.50663916250002</v>
      </c>
      <c r="Q63" s="128">
        <f t="shared" si="10"/>
        <v>0</v>
      </c>
      <c r="S63" s="53"/>
      <c r="Y63" s="53"/>
      <c r="Z63" s="53"/>
      <c r="AA63" s="53"/>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row>
    <row r="64" spans="1:96" ht="27.95" customHeight="1" x14ac:dyDescent="0.3">
      <c r="A64" s="45"/>
      <c r="B64" s="106" t="s">
        <v>137</v>
      </c>
      <c r="C64" s="106" t="s">
        <v>178</v>
      </c>
      <c r="D64" s="106" t="str">
        <f>+VLOOKUP($C64,$C$10:$D$45,2,FALSE)</f>
        <v>Pesos</v>
      </c>
      <c r="E64" s="106" t="s">
        <v>79</v>
      </c>
      <c r="F64" s="143">
        <v>224.43419651868805</v>
      </c>
      <c r="G64" s="143">
        <v>0</v>
      </c>
      <c r="H64" s="143">
        <v>261.87374844000004</v>
      </c>
      <c r="I64" s="143">
        <v>0</v>
      </c>
      <c r="J64" s="143">
        <v>261.87374844000004</v>
      </c>
      <c r="K64" s="143">
        <v>0</v>
      </c>
      <c r="L64" s="143">
        <v>261.87374844000004</v>
      </c>
      <c r="M64" s="143">
        <v>0</v>
      </c>
      <c r="N64" s="143">
        <v>261.87374844000004</v>
      </c>
      <c r="O64" s="143">
        <v>0</v>
      </c>
      <c r="P64" s="143">
        <v>245.50663916250002</v>
      </c>
      <c r="Q64" s="143">
        <v>0</v>
      </c>
      <c r="S64" s="53"/>
      <c r="Y64" s="53"/>
      <c r="Z64" s="53"/>
      <c r="AA64" s="53"/>
      <c r="AB64" s="53"/>
      <c r="AC64" s="53"/>
      <c r="AD64" s="53"/>
      <c r="AE64" s="53"/>
      <c r="AF64" s="53"/>
      <c r="AG64" s="53"/>
      <c r="AH64" s="53"/>
      <c r="AI64" s="53"/>
      <c r="AJ64" s="53"/>
      <c r="AK64" s="53"/>
      <c r="AL64" s="53"/>
      <c r="AM64" s="53"/>
      <c r="AN64" s="53"/>
      <c r="AO64" s="53"/>
      <c r="AP64" s="53"/>
      <c r="AQ64" s="53"/>
      <c r="AR64" s="53"/>
      <c r="AS64" s="53"/>
      <c r="AT64" s="53"/>
      <c r="AU64" s="53"/>
      <c r="AV64" s="53"/>
      <c r="AW64" s="53"/>
      <c r="AX64" s="53"/>
      <c r="AY64" s="53"/>
      <c r="AZ64" s="53"/>
      <c r="BA64" s="53"/>
      <c r="BB64" s="53"/>
      <c r="BC64" s="53"/>
      <c r="BD64" s="53"/>
      <c r="BE64" s="53"/>
      <c r="BF64" s="53"/>
      <c r="BG64" s="53"/>
      <c r="BH64" s="53"/>
      <c r="BI64" s="53"/>
      <c r="BJ64" s="53"/>
      <c r="BK64" s="53"/>
      <c r="BL64" s="53"/>
      <c r="BM64" s="53"/>
      <c r="BN64" s="53"/>
      <c r="BO64" s="53"/>
      <c r="BP64" s="53"/>
      <c r="BQ64" s="53"/>
      <c r="BR64" s="53"/>
    </row>
    <row r="65" spans="1:70" ht="27.95" customHeight="1" x14ac:dyDescent="0.3">
      <c r="A65" s="45"/>
      <c r="B65" s="106" t="s">
        <v>3</v>
      </c>
      <c r="C65" s="106" t="s">
        <v>4</v>
      </c>
      <c r="D65" s="106" t="str">
        <f>+VLOOKUP($C65,$C$10:$D$45,2,FALSE)</f>
        <v>Pesos</v>
      </c>
      <c r="E65" s="106" t="s">
        <v>79</v>
      </c>
      <c r="F65" s="143">
        <v>149.70312139999999</v>
      </c>
      <c r="G65" s="143">
        <v>0</v>
      </c>
      <c r="H65" s="143">
        <v>27.935082390000002</v>
      </c>
      <c r="I65" s="143">
        <v>0</v>
      </c>
      <c r="J65" s="143">
        <v>0</v>
      </c>
      <c r="K65" s="143">
        <v>0</v>
      </c>
      <c r="L65" s="143">
        <v>0</v>
      </c>
      <c r="M65" s="143">
        <v>0</v>
      </c>
      <c r="N65" s="143">
        <v>0</v>
      </c>
      <c r="O65" s="143">
        <v>0</v>
      </c>
      <c r="P65" s="143">
        <v>0</v>
      </c>
      <c r="Q65" s="143">
        <v>0</v>
      </c>
      <c r="S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c r="AY65" s="53"/>
      <c r="AZ65" s="53"/>
      <c r="BA65" s="53"/>
      <c r="BB65" s="53"/>
      <c r="BC65" s="53"/>
      <c r="BD65" s="53"/>
      <c r="BE65" s="53"/>
      <c r="BF65" s="53"/>
      <c r="BG65" s="53"/>
      <c r="BH65" s="53"/>
      <c r="BI65" s="53"/>
      <c r="BJ65" s="53"/>
      <c r="BK65" s="53"/>
      <c r="BL65" s="53"/>
      <c r="BM65" s="53"/>
      <c r="BN65" s="53"/>
      <c r="BO65" s="53"/>
      <c r="BP65" s="53"/>
      <c r="BQ65" s="53"/>
      <c r="BR65" s="53"/>
    </row>
    <row r="66" spans="1:70" ht="27.95" customHeight="1" x14ac:dyDescent="0.3">
      <c r="A66" s="45"/>
      <c r="B66" s="106" t="s">
        <v>5</v>
      </c>
      <c r="C66" s="106" t="s">
        <v>6</v>
      </c>
      <c r="D66" s="106" t="str">
        <f>+VLOOKUP($C66,$C$10:$D$45,2,FALSE)</f>
        <v>Pesos</v>
      </c>
      <c r="E66" s="106" t="s">
        <v>79</v>
      </c>
      <c r="F66" s="143">
        <v>24.199206670000002</v>
      </c>
      <c r="G66" s="143">
        <v>0</v>
      </c>
      <c r="H66" s="143">
        <v>19.39617823</v>
      </c>
      <c r="I66" s="143">
        <v>0</v>
      </c>
      <c r="J66" s="143">
        <v>0</v>
      </c>
      <c r="K66" s="143">
        <v>0</v>
      </c>
      <c r="L66" s="143">
        <v>0</v>
      </c>
      <c r="M66" s="143">
        <v>0</v>
      </c>
      <c r="N66" s="143">
        <v>0</v>
      </c>
      <c r="O66" s="143">
        <v>0</v>
      </c>
      <c r="P66" s="143">
        <v>0</v>
      </c>
      <c r="Q66" s="143">
        <v>0</v>
      </c>
      <c r="S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c r="BM66" s="53"/>
      <c r="BN66" s="53"/>
      <c r="BO66" s="53"/>
      <c r="BP66" s="53"/>
      <c r="BQ66" s="53"/>
      <c r="BR66" s="53"/>
    </row>
    <row r="67" spans="1:70" ht="27.95" customHeight="1" x14ac:dyDescent="0.3">
      <c r="A67" s="45"/>
      <c r="B67" s="106" t="s">
        <v>7</v>
      </c>
      <c r="C67" s="106" t="s">
        <v>8</v>
      </c>
      <c r="D67" s="106" t="str">
        <f>+VLOOKUP($C67,$C$10:$D$45,2,FALSE)</f>
        <v>Pesos</v>
      </c>
      <c r="E67" s="106" t="s">
        <v>79</v>
      </c>
      <c r="F67" s="143">
        <v>16.10599462226353</v>
      </c>
      <c r="G67" s="143">
        <v>0</v>
      </c>
      <c r="H67" s="143">
        <v>1.5470641404591183</v>
      </c>
      <c r="I67" s="143">
        <v>0</v>
      </c>
      <c r="J67" s="143">
        <v>0</v>
      </c>
      <c r="K67" s="143">
        <v>0</v>
      </c>
      <c r="L67" s="143">
        <v>0</v>
      </c>
      <c r="M67" s="143">
        <v>0</v>
      </c>
      <c r="N67" s="143">
        <v>0</v>
      </c>
      <c r="O67" s="143">
        <v>0</v>
      </c>
      <c r="P67" s="143">
        <v>0</v>
      </c>
      <c r="Q67" s="143">
        <v>0</v>
      </c>
      <c r="R67" s="69"/>
      <c r="Y67" s="69"/>
      <c r="Z67" s="69"/>
      <c r="AA67" s="69"/>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B67" s="53"/>
      <c r="BC67" s="53"/>
      <c r="BD67" s="53"/>
      <c r="BE67" s="53"/>
      <c r="BF67" s="53"/>
      <c r="BG67" s="53"/>
      <c r="BH67" s="53"/>
      <c r="BI67" s="53"/>
      <c r="BJ67" s="53"/>
      <c r="BK67" s="53"/>
      <c r="BL67" s="53"/>
      <c r="BM67" s="53"/>
      <c r="BN67" s="53"/>
      <c r="BO67" s="53"/>
      <c r="BP67" s="53"/>
      <c r="BQ67" s="53"/>
      <c r="BR67" s="53"/>
    </row>
    <row r="68" spans="1:70" ht="27.95" customHeight="1" x14ac:dyDescent="0.3">
      <c r="A68" s="45"/>
      <c r="B68" s="115" t="s">
        <v>80</v>
      </c>
      <c r="C68" s="115"/>
      <c r="D68" s="115"/>
      <c r="E68" s="115"/>
      <c r="F68" s="128">
        <f>+F70+F69</f>
        <v>5415.9074418859254</v>
      </c>
      <c r="G68" s="128">
        <f t="shared" ref="G68:Q68" si="11">+G70+G69</f>
        <v>0</v>
      </c>
      <c r="H68" s="128">
        <f>+H70+H69</f>
        <v>10947.425960404446</v>
      </c>
      <c r="I68" s="128">
        <f t="shared" si="11"/>
        <v>0</v>
      </c>
      <c r="J68" s="128">
        <f>+J70+J69</f>
        <v>8435.0202653044453</v>
      </c>
      <c r="K68" s="128">
        <f t="shared" si="11"/>
        <v>0</v>
      </c>
      <c r="L68" s="128">
        <f>+L70+L69</f>
        <v>6640.4444444444462</v>
      </c>
      <c r="M68" s="128">
        <f t="shared" si="11"/>
        <v>0</v>
      </c>
      <c r="N68" s="128">
        <f t="shared" si="11"/>
        <v>0</v>
      </c>
      <c r="O68" s="128">
        <f t="shared" si="11"/>
        <v>0</v>
      </c>
      <c r="P68" s="128">
        <f t="shared" si="11"/>
        <v>0</v>
      </c>
      <c r="Q68" s="128">
        <f t="shared" si="11"/>
        <v>0</v>
      </c>
      <c r="S68" s="53"/>
      <c r="Y68" s="53"/>
      <c r="Z68" s="53"/>
      <c r="AA68" s="53"/>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row>
    <row r="69" spans="1:70" ht="27.95" customHeight="1" x14ac:dyDescent="0.3">
      <c r="A69" s="45"/>
      <c r="B69" s="5" t="s">
        <v>186</v>
      </c>
      <c r="C69" s="5" t="s">
        <v>187</v>
      </c>
      <c r="D69" s="5" t="s">
        <v>2</v>
      </c>
      <c r="E69" s="106" t="s">
        <v>80</v>
      </c>
      <c r="F69" s="143">
        <v>1108.9259259259256</v>
      </c>
      <c r="G69" s="143">
        <v>0</v>
      </c>
      <c r="H69" s="143">
        <v>6640.4444444444462</v>
      </c>
      <c r="I69" s="143">
        <v>0</v>
      </c>
      <c r="J69" s="143">
        <v>6640.4444444444462</v>
      </c>
      <c r="K69" s="143">
        <v>0</v>
      </c>
      <c r="L69" s="143">
        <v>6640.4444444444462</v>
      </c>
      <c r="M69" s="143">
        <v>0</v>
      </c>
      <c r="N69" s="143">
        <v>0</v>
      </c>
      <c r="O69" s="143">
        <v>0</v>
      </c>
      <c r="P69" s="143">
        <v>0</v>
      </c>
      <c r="Q69" s="143">
        <v>0</v>
      </c>
      <c r="S69" s="53"/>
      <c r="Y69" s="53"/>
      <c r="Z69" s="53"/>
      <c r="AA69" s="53"/>
      <c r="AB69" s="53"/>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c r="BM69" s="53"/>
      <c r="BN69" s="53"/>
      <c r="BO69" s="53"/>
      <c r="BP69" s="53"/>
      <c r="BQ69" s="53"/>
      <c r="BR69" s="53"/>
    </row>
    <row r="70" spans="1:70" ht="27.95" customHeight="1" x14ac:dyDescent="0.3">
      <c r="A70" s="45"/>
      <c r="B70" s="106" t="s">
        <v>108</v>
      </c>
      <c r="C70" s="106" t="s">
        <v>109</v>
      </c>
      <c r="D70" s="106" t="str">
        <f>+VLOOKUP($C70,$C$10:$D$45,2,FALSE)</f>
        <v>Pesos</v>
      </c>
      <c r="E70" s="106" t="s">
        <v>80</v>
      </c>
      <c r="F70" s="143">
        <v>4306.9815159600003</v>
      </c>
      <c r="G70" s="143">
        <v>0</v>
      </c>
      <c r="H70" s="143">
        <v>4306.9815159600003</v>
      </c>
      <c r="I70" s="143">
        <v>0</v>
      </c>
      <c r="J70" s="143">
        <v>1794.5758208599998</v>
      </c>
      <c r="K70" s="143">
        <v>0</v>
      </c>
      <c r="L70" s="143">
        <v>0</v>
      </c>
      <c r="M70" s="143">
        <v>0</v>
      </c>
      <c r="N70" s="143">
        <v>0</v>
      </c>
      <c r="O70" s="143">
        <v>0</v>
      </c>
      <c r="P70" s="143">
        <v>0</v>
      </c>
      <c r="Q70" s="143">
        <v>0</v>
      </c>
      <c r="S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BG70" s="53"/>
      <c r="BH70" s="53"/>
      <c r="BI70" s="53"/>
      <c r="BJ70" s="53"/>
      <c r="BK70" s="53"/>
      <c r="BL70" s="53"/>
      <c r="BM70" s="53"/>
      <c r="BN70" s="53"/>
      <c r="BO70" s="53"/>
      <c r="BP70" s="53"/>
      <c r="BQ70" s="53"/>
      <c r="BR70" s="53"/>
    </row>
    <row r="71" spans="1:70" ht="27.95" customHeight="1" x14ac:dyDescent="0.3">
      <c r="A71" s="45"/>
      <c r="B71" s="115" t="s">
        <v>202</v>
      </c>
      <c r="C71" s="115"/>
      <c r="D71" s="115"/>
      <c r="E71" s="115"/>
      <c r="F71" s="197">
        <f t="shared" ref="F71:G71" si="12">+F72</f>
        <v>0</v>
      </c>
      <c r="G71" s="197">
        <f t="shared" si="12"/>
        <v>0</v>
      </c>
      <c r="H71" s="197">
        <f>+H72</f>
        <v>2350.6103488775511</v>
      </c>
      <c r="I71" s="197">
        <f t="shared" ref="I71:P71" si="13">+I72</f>
        <v>0</v>
      </c>
      <c r="J71" s="197">
        <f t="shared" si="13"/>
        <v>5641.4648373061218</v>
      </c>
      <c r="K71" s="197">
        <f t="shared" si="13"/>
        <v>0</v>
      </c>
      <c r="L71" s="197">
        <f t="shared" si="13"/>
        <v>5641.4648373061218</v>
      </c>
      <c r="M71" s="197">
        <f t="shared" si="13"/>
        <v>0</v>
      </c>
      <c r="N71" s="197">
        <f t="shared" si="13"/>
        <v>5641.4648373061218</v>
      </c>
      <c r="O71" s="197">
        <f t="shared" si="13"/>
        <v>0</v>
      </c>
      <c r="P71" s="197">
        <f t="shared" si="13"/>
        <v>3760.9765582040818</v>
      </c>
      <c r="Q71" s="197">
        <f>+Q72</f>
        <v>0</v>
      </c>
      <c r="S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BM71" s="53"/>
      <c r="BN71" s="53"/>
      <c r="BO71" s="53"/>
      <c r="BP71" s="53"/>
      <c r="BQ71" s="53"/>
      <c r="BR71" s="53"/>
    </row>
    <row r="72" spans="1:70" ht="27.95" customHeight="1" x14ac:dyDescent="0.3">
      <c r="A72" s="45"/>
      <c r="B72" s="106" t="s">
        <v>200</v>
      </c>
      <c r="C72" s="106" t="s">
        <v>201</v>
      </c>
      <c r="D72" s="106" t="s">
        <v>207</v>
      </c>
      <c r="E72" s="106" t="s">
        <v>205</v>
      </c>
      <c r="F72" s="143">
        <v>0</v>
      </c>
      <c r="G72" s="143">
        <v>0</v>
      </c>
      <c r="H72" s="143">
        <v>2350.6103488775511</v>
      </c>
      <c r="I72" s="143">
        <v>0</v>
      </c>
      <c r="J72" s="143">
        <v>5641.4648373061218</v>
      </c>
      <c r="K72" s="143">
        <v>0</v>
      </c>
      <c r="L72" s="143">
        <v>5641.4648373061218</v>
      </c>
      <c r="M72" s="143">
        <v>0</v>
      </c>
      <c r="N72" s="143">
        <v>5641.4648373061218</v>
      </c>
      <c r="O72" s="143">
        <v>0</v>
      </c>
      <c r="P72" s="143">
        <v>3760.9765582040818</v>
      </c>
      <c r="Q72" s="143">
        <v>0</v>
      </c>
      <c r="R72" s="69"/>
      <c r="Y72" s="69"/>
      <c r="Z72" s="69"/>
      <c r="AA72" s="69"/>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c r="BM72" s="53"/>
      <c r="BN72" s="53"/>
      <c r="BO72" s="53"/>
      <c r="BP72" s="53"/>
      <c r="BQ72" s="53"/>
      <c r="BR72" s="53"/>
    </row>
    <row r="73" spans="1:70" ht="27.95" customHeight="1" x14ac:dyDescent="0.3">
      <c r="A73" s="45"/>
      <c r="B73" s="115" t="s">
        <v>9</v>
      </c>
      <c r="C73" s="115"/>
      <c r="D73" s="115"/>
      <c r="E73" s="115"/>
      <c r="F73" s="128">
        <f t="shared" ref="F73:Q73" si="14">+SUM(F74,F85)</f>
        <v>0</v>
      </c>
      <c r="G73" s="128">
        <f t="shared" si="14"/>
        <v>18.398781310910124</v>
      </c>
      <c r="H73" s="128">
        <f t="shared" si="14"/>
        <v>0</v>
      </c>
      <c r="I73" s="128">
        <f t="shared" si="14"/>
        <v>14.489360755669304</v>
      </c>
      <c r="J73" s="128">
        <f t="shared" si="14"/>
        <v>0</v>
      </c>
      <c r="K73" s="128">
        <f t="shared" si="14"/>
        <v>14.511359882619423</v>
      </c>
      <c r="L73" s="128">
        <f t="shared" si="14"/>
        <v>0</v>
      </c>
      <c r="M73" s="128">
        <f t="shared" si="14"/>
        <v>14.511695932619425</v>
      </c>
      <c r="N73" s="128">
        <f t="shared" si="14"/>
        <v>0</v>
      </c>
      <c r="O73" s="128">
        <f t="shared" si="14"/>
        <v>15.312035992619425</v>
      </c>
      <c r="P73" s="128">
        <f t="shared" si="14"/>
        <v>0</v>
      </c>
      <c r="Q73" s="128">
        <f t="shared" si="14"/>
        <v>7.4017415277643774</v>
      </c>
      <c r="R73" s="72"/>
      <c r="Y73" s="72"/>
      <c r="Z73" s="72"/>
      <c r="AA73" s="72"/>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69"/>
      <c r="BJ73" s="69"/>
      <c r="BK73" s="69"/>
      <c r="BL73" s="69"/>
      <c r="BM73" s="69"/>
      <c r="BN73" s="69"/>
      <c r="BO73" s="69"/>
      <c r="BP73" s="69"/>
      <c r="BQ73" s="69"/>
      <c r="BR73" s="69"/>
    </row>
    <row r="74" spans="1:70" ht="27.95" customHeight="1" x14ac:dyDescent="0.3">
      <c r="A74" s="45"/>
      <c r="B74" s="120" t="s">
        <v>10</v>
      </c>
      <c r="C74" s="120"/>
      <c r="D74" s="120"/>
      <c r="E74" s="120"/>
      <c r="F74" s="131">
        <f>+SUM(F76:F84)</f>
        <v>0</v>
      </c>
      <c r="G74" s="131">
        <f>+SUM(G75:G84)</f>
        <v>16.226805764855072</v>
      </c>
      <c r="H74" s="131">
        <f t="shared" ref="H74:Q74" si="15">+SUM(H75:H84)</f>
        <v>0</v>
      </c>
      <c r="I74" s="131">
        <f t="shared" si="15"/>
        <v>12.202969676552126</v>
      </c>
      <c r="J74" s="131">
        <f t="shared" si="15"/>
        <v>0</v>
      </c>
      <c r="K74" s="131">
        <f t="shared" si="15"/>
        <v>12.203301756552126</v>
      </c>
      <c r="L74" s="131">
        <f t="shared" si="15"/>
        <v>0</v>
      </c>
      <c r="M74" s="131">
        <f t="shared" si="15"/>
        <v>12.203637806552125</v>
      </c>
      <c r="N74" s="131">
        <f t="shared" si="15"/>
        <v>0</v>
      </c>
      <c r="O74" s="131">
        <f t="shared" si="15"/>
        <v>12.203977866552126</v>
      </c>
      <c r="P74" s="131">
        <f t="shared" si="15"/>
        <v>0</v>
      </c>
      <c r="Q74" s="131">
        <f t="shared" si="15"/>
        <v>5.8369310836827459</v>
      </c>
      <c r="S74" s="53"/>
      <c r="Y74" s="53"/>
      <c r="Z74" s="53"/>
      <c r="AA74" s="53"/>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72"/>
      <c r="BD74" s="72"/>
      <c r="BE74" s="72"/>
      <c r="BF74" s="72"/>
      <c r="BG74" s="72"/>
      <c r="BH74" s="72"/>
      <c r="BI74" s="72"/>
      <c r="BJ74" s="72"/>
      <c r="BK74" s="72"/>
      <c r="BL74" s="72"/>
      <c r="BM74" s="72"/>
      <c r="BN74" s="72"/>
      <c r="BO74" s="72"/>
      <c r="BP74" s="72"/>
      <c r="BQ74" s="72"/>
      <c r="BR74" s="72"/>
    </row>
    <row r="75" spans="1:70" ht="27.95" customHeight="1" x14ac:dyDescent="0.3">
      <c r="A75" s="45"/>
      <c r="B75" s="106" t="s">
        <v>94</v>
      </c>
      <c r="C75" s="106" t="s">
        <v>95</v>
      </c>
      <c r="D75" s="106" t="str">
        <f>+VLOOKUP($C75,$C$10:$D$45,2,FALSE)</f>
        <v>USD</v>
      </c>
      <c r="E75" s="106" t="s">
        <v>81</v>
      </c>
      <c r="F75" s="143">
        <v>0</v>
      </c>
      <c r="G75" s="143">
        <v>1.8848820500000001</v>
      </c>
      <c r="H75" s="143">
        <v>0</v>
      </c>
      <c r="I75" s="143">
        <v>2.3103220000000002</v>
      </c>
      <c r="J75" s="143">
        <v>0</v>
      </c>
      <c r="K75" s="143">
        <v>2.3103220000000002</v>
      </c>
      <c r="L75" s="143">
        <v>0</v>
      </c>
      <c r="M75" s="143">
        <v>2.3103220000000002</v>
      </c>
      <c r="N75" s="143">
        <v>0</v>
      </c>
      <c r="O75" s="143">
        <v>2.3103220000000002</v>
      </c>
      <c r="P75" s="143">
        <v>0</v>
      </c>
      <c r="Q75" s="143">
        <v>1.3307149773553466</v>
      </c>
      <c r="S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c r="BH75" s="53"/>
      <c r="BI75" s="53"/>
      <c r="BJ75" s="53"/>
      <c r="BK75" s="53"/>
      <c r="BL75" s="53"/>
      <c r="BM75" s="53"/>
      <c r="BN75" s="53"/>
      <c r="BO75" s="53"/>
      <c r="BP75" s="53"/>
      <c r="BQ75" s="53"/>
      <c r="BR75" s="53"/>
    </row>
    <row r="76" spans="1:70" ht="27.95" customHeight="1" x14ac:dyDescent="0.3">
      <c r="A76" s="45"/>
      <c r="B76" s="106" t="s">
        <v>17</v>
      </c>
      <c r="C76" s="106" t="s">
        <v>18</v>
      </c>
      <c r="D76" s="106" t="str">
        <f>+VLOOKUP($C76,$C$10:$D$45,2,FALSE)</f>
        <v>USD</v>
      </c>
      <c r="E76" s="106" t="s">
        <v>81</v>
      </c>
      <c r="F76" s="143">
        <v>0</v>
      </c>
      <c r="G76" s="143">
        <v>2.5411806205221881</v>
      </c>
      <c r="H76" s="143">
        <v>0</v>
      </c>
      <c r="I76" s="143">
        <v>2.5411806210443753</v>
      </c>
      <c r="J76" s="143">
        <v>0</v>
      </c>
      <c r="K76" s="143">
        <v>2.5411806210443753</v>
      </c>
      <c r="L76" s="143">
        <v>0</v>
      </c>
      <c r="M76" s="143">
        <v>2.5411806210443748</v>
      </c>
      <c r="N76" s="143">
        <v>0</v>
      </c>
      <c r="O76" s="143">
        <v>2.5411806210443748</v>
      </c>
      <c r="P76" s="143">
        <v>0</v>
      </c>
      <c r="Q76" s="143">
        <v>0</v>
      </c>
      <c r="R76" s="52"/>
      <c r="S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c r="BI76" s="53"/>
      <c r="BJ76" s="53"/>
      <c r="BK76" s="53"/>
      <c r="BL76" s="53"/>
      <c r="BM76" s="53"/>
      <c r="BN76" s="53"/>
      <c r="BO76" s="53"/>
      <c r="BP76" s="53"/>
      <c r="BQ76" s="53"/>
      <c r="BR76" s="53"/>
    </row>
    <row r="77" spans="1:70" ht="27.95" customHeight="1" x14ac:dyDescent="0.3">
      <c r="A77" s="45"/>
      <c r="B77" s="106" t="s">
        <v>11</v>
      </c>
      <c r="C77" s="106" t="s">
        <v>12</v>
      </c>
      <c r="D77" s="106" t="str">
        <f>+VLOOKUP($C77,$C$10:$D$45,2,FALSE)</f>
        <v>USD</v>
      </c>
      <c r="E77" s="106" t="s">
        <v>81</v>
      </c>
      <c r="F77" s="143">
        <v>0</v>
      </c>
      <c r="G77" s="143">
        <v>2.8515320943328861</v>
      </c>
      <c r="H77" s="143">
        <v>0</v>
      </c>
      <c r="I77" s="143">
        <v>2.8515320943328861</v>
      </c>
      <c r="J77" s="143">
        <v>0</v>
      </c>
      <c r="K77" s="143">
        <v>2.8515320943328861</v>
      </c>
      <c r="L77" s="143">
        <v>0</v>
      </c>
      <c r="M77" s="143">
        <v>2.8515320943328861</v>
      </c>
      <c r="N77" s="143">
        <v>0</v>
      </c>
      <c r="O77" s="143">
        <v>2.8515320943328861</v>
      </c>
      <c r="P77" s="143">
        <v>0</v>
      </c>
      <c r="Q77" s="143">
        <v>0</v>
      </c>
      <c r="R77" s="52"/>
      <c r="S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c r="AW77" s="53"/>
      <c r="AX77" s="53"/>
      <c r="AY77" s="53"/>
      <c r="AZ77" s="53"/>
      <c r="BA77" s="53"/>
      <c r="BB77" s="53"/>
      <c r="BC77" s="53"/>
      <c r="BD77" s="53"/>
      <c r="BE77" s="53"/>
      <c r="BF77" s="53"/>
      <c r="BG77" s="53"/>
      <c r="BH77" s="53"/>
      <c r="BI77" s="53"/>
      <c r="BJ77" s="53"/>
      <c r="BK77" s="53"/>
      <c r="BL77" s="53"/>
      <c r="BM77" s="53"/>
      <c r="BN77" s="53"/>
      <c r="BO77" s="53"/>
      <c r="BP77" s="53"/>
      <c r="BQ77" s="53"/>
      <c r="BR77" s="53"/>
    </row>
    <row r="78" spans="1:70" ht="27.95" customHeight="1" x14ac:dyDescent="0.3">
      <c r="A78" s="45"/>
      <c r="B78" s="106" t="s">
        <v>13</v>
      </c>
      <c r="C78" s="106" t="s">
        <v>14</v>
      </c>
      <c r="D78" s="106" t="str">
        <f>+VLOOKUP($C78,$C$10:$D$45,2,FALSE)</f>
        <v>USD</v>
      </c>
      <c r="E78" s="106" t="s">
        <v>81</v>
      </c>
      <c r="F78" s="143">
        <v>0</v>
      </c>
      <c r="G78" s="143">
        <v>2.8918855400000001</v>
      </c>
      <c r="H78" s="143">
        <v>0</v>
      </c>
      <c r="I78" s="143">
        <v>2.8918855399999948</v>
      </c>
      <c r="J78" s="143">
        <v>0</v>
      </c>
      <c r="K78" s="143">
        <v>2.8918855399999948</v>
      </c>
      <c r="L78" s="143">
        <v>0</v>
      </c>
      <c r="M78" s="143">
        <v>2.8918855399999948</v>
      </c>
      <c r="N78" s="143">
        <v>0</v>
      </c>
      <c r="O78" s="143">
        <v>2.8918855399999948</v>
      </c>
      <c r="P78" s="143">
        <v>0</v>
      </c>
      <c r="Q78" s="143">
        <v>2.5411806210443748</v>
      </c>
      <c r="R78" s="52"/>
      <c r="S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53"/>
      <c r="AX78" s="53"/>
      <c r="AY78" s="53"/>
      <c r="AZ78" s="53"/>
      <c r="BA78" s="53"/>
      <c r="BB78" s="53"/>
      <c r="BC78" s="53"/>
      <c r="BD78" s="53"/>
      <c r="BE78" s="53"/>
      <c r="BF78" s="53"/>
      <c r="BG78" s="53"/>
      <c r="BH78" s="53"/>
      <c r="BI78" s="53"/>
      <c r="BJ78" s="53"/>
      <c r="BK78" s="53"/>
      <c r="BL78" s="53"/>
      <c r="BM78" s="53"/>
      <c r="BN78" s="53"/>
      <c r="BO78" s="53"/>
      <c r="BP78" s="53"/>
      <c r="BQ78" s="53"/>
      <c r="BR78" s="53"/>
    </row>
    <row r="79" spans="1:70" ht="27.95" customHeight="1" x14ac:dyDescent="0.3">
      <c r="A79" s="45"/>
      <c r="B79" s="106" t="s">
        <v>21</v>
      </c>
      <c r="C79" s="106" t="s">
        <v>22</v>
      </c>
      <c r="D79" s="106" t="str">
        <f>+VLOOKUP($C79,$C$10:$D$45,2,FALSE)</f>
        <v>USD</v>
      </c>
      <c r="E79" s="106" t="s">
        <v>81</v>
      </c>
      <c r="F79" s="143">
        <v>0</v>
      </c>
      <c r="G79" s="143">
        <v>0.76524535999999999</v>
      </c>
      <c r="H79" s="143">
        <v>0</v>
      </c>
      <c r="I79" s="143">
        <v>0.76524536676045907</v>
      </c>
      <c r="J79" s="143">
        <v>0</v>
      </c>
      <c r="K79" s="143">
        <v>0.76524536676045907</v>
      </c>
      <c r="L79" s="143">
        <v>0</v>
      </c>
      <c r="M79" s="143">
        <v>0.76524536676045907</v>
      </c>
      <c r="N79" s="143">
        <v>0</v>
      </c>
      <c r="O79" s="143">
        <v>0.76524536676045918</v>
      </c>
      <c r="P79" s="143">
        <v>0</v>
      </c>
      <c r="Q79" s="143">
        <v>0.77858456846153712</v>
      </c>
      <c r="R79" s="52"/>
      <c r="S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3"/>
      <c r="AX79" s="53"/>
      <c r="AY79" s="53"/>
      <c r="AZ79" s="53"/>
      <c r="BA79" s="53"/>
      <c r="BB79" s="53"/>
      <c r="BC79" s="53"/>
      <c r="BD79" s="53"/>
      <c r="BE79" s="53"/>
      <c r="BF79" s="53"/>
      <c r="BG79" s="53"/>
      <c r="BH79" s="53"/>
      <c r="BI79" s="53"/>
      <c r="BJ79" s="53"/>
      <c r="BK79" s="53"/>
      <c r="BL79" s="53"/>
      <c r="BM79" s="53"/>
      <c r="BN79" s="53"/>
      <c r="BO79" s="53"/>
      <c r="BP79" s="53"/>
      <c r="BQ79" s="53"/>
      <c r="BR79" s="53"/>
    </row>
    <row r="80" spans="1:70" ht="27.95" customHeight="1" x14ac:dyDescent="0.3">
      <c r="A80" s="45"/>
      <c r="B80" s="106" t="s">
        <v>110</v>
      </c>
      <c r="C80" s="106" t="s">
        <v>155</v>
      </c>
      <c r="D80" s="106" t="s">
        <v>87</v>
      </c>
      <c r="E80" s="106" t="s">
        <v>81</v>
      </c>
      <c r="F80" s="143">
        <v>0</v>
      </c>
      <c r="G80" s="143">
        <v>0</v>
      </c>
      <c r="H80" s="143">
        <v>0</v>
      </c>
      <c r="I80" s="143">
        <v>0.42120555006102905</v>
      </c>
      <c r="J80" s="143">
        <v>0</v>
      </c>
      <c r="K80" s="143">
        <v>0.42120555006102905</v>
      </c>
      <c r="L80" s="143">
        <v>0</v>
      </c>
      <c r="M80" s="143">
        <v>0.42120555006102905</v>
      </c>
      <c r="N80" s="143">
        <v>0</v>
      </c>
      <c r="O80" s="143">
        <v>0.42120555006102905</v>
      </c>
      <c r="P80" s="143">
        <v>0</v>
      </c>
      <c r="Q80" s="143">
        <v>0.76524536676045896</v>
      </c>
      <c r="R80" s="52"/>
      <c r="S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c r="AV80" s="53"/>
      <c r="AW80" s="53"/>
      <c r="AX80" s="53"/>
      <c r="AY80" s="53"/>
      <c r="AZ80" s="53"/>
      <c r="BA80" s="53"/>
      <c r="BB80" s="53"/>
      <c r="BC80" s="53"/>
      <c r="BD80" s="53"/>
      <c r="BE80" s="53"/>
      <c r="BF80" s="53"/>
      <c r="BG80" s="53"/>
      <c r="BH80" s="53"/>
      <c r="BI80" s="53"/>
      <c r="BJ80" s="53"/>
      <c r="BK80" s="53"/>
      <c r="BL80" s="53"/>
      <c r="BM80" s="53"/>
      <c r="BN80" s="53"/>
      <c r="BO80" s="53"/>
      <c r="BP80" s="53"/>
      <c r="BQ80" s="53"/>
      <c r="BR80" s="53"/>
    </row>
    <row r="81" spans="1:70" ht="27.95" customHeight="1" x14ac:dyDescent="0.3">
      <c r="A81" s="45"/>
      <c r="B81" s="106" t="s">
        <v>19</v>
      </c>
      <c r="C81" s="106" t="s">
        <v>20</v>
      </c>
      <c r="D81" s="106" t="s">
        <v>87</v>
      </c>
      <c r="E81" s="106" t="s">
        <v>81</v>
      </c>
      <c r="F81" s="143">
        <v>0</v>
      </c>
      <c r="G81" s="143">
        <v>0.39381706</v>
      </c>
      <c r="H81" s="143">
        <v>0</v>
      </c>
      <c r="I81" s="143">
        <v>0.39381708435338308</v>
      </c>
      <c r="J81" s="143">
        <v>0</v>
      </c>
      <c r="K81" s="143">
        <v>0.39381708435338308</v>
      </c>
      <c r="L81" s="143">
        <v>0</v>
      </c>
      <c r="M81" s="143">
        <v>0.39381708435338308</v>
      </c>
      <c r="N81" s="143">
        <v>0</v>
      </c>
      <c r="O81" s="143">
        <v>0.39381708435338314</v>
      </c>
      <c r="P81" s="143">
        <v>0</v>
      </c>
      <c r="Q81" s="143">
        <v>0</v>
      </c>
      <c r="R81" s="52"/>
      <c r="S81" s="53"/>
      <c r="Y81" s="53"/>
      <c r="Z81" s="53"/>
      <c r="AA81" s="53"/>
      <c r="AB81" s="53"/>
      <c r="AC81" s="53"/>
      <c r="AD81" s="53"/>
      <c r="AE81" s="53"/>
      <c r="AF81" s="53"/>
      <c r="AG81" s="53"/>
      <c r="AH81" s="53"/>
      <c r="AI81" s="53"/>
      <c r="AJ81" s="53"/>
      <c r="AK81" s="53"/>
      <c r="AL81" s="53"/>
      <c r="AM81" s="53"/>
      <c r="AN81" s="53"/>
      <c r="AO81" s="53"/>
      <c r="AP81" s="53"/>
      <c r="AQ81" s="53"/>
      <c r="AR81" s="53"/>
      <c r="AS81" s="53"/>
      <c r="AT81" s="53"/>
      <c r="AU81" s="53"/>
      <c r="AV81" s="53"/>
      <c r="AW81" s="53"/>
      <c r="AX81" s="53"/>
      <c r="AY81" s="53"/>
      <c r="AZ81" s="53"/>
      <c r="BA81" s="53"/>
      <c r="BB81" s="53"/>
      <c r="BC81" s="53"/>
      <c r="BD81" s="53"/>
      <c r="BE81" s="53"/>
      <c r="BF81" s="53"/>
      <c r="BG81" s="53"/>
      <c r="BH81" s="53"/>
      <c r="BI81" s="53"/>
      <c r="BJ81" s="53"/>
      <c r="BK81" s="53"/>
      <c r="BL81" s="53"/>
      <c r="BM81" s="53"/>
      <c r="BN81" s="53"/>
      <c r="BO81" s="53"/>
      <c r="BP81" s="53"/>
      <c r="BQ81" s="53"/>
      <c r="BR81" s="53"/>
    </row>
    <row r="82" spans="1:70" ht="27.95" customHeight="1" x14ac:dyDescent="0.3">
      <c r="A82" s="45"/>
      <c r="B82" s="106" t="s">
        <v>15</v>
      </c>
      <c r="C82" s="106" t="s">
        <v>16</v>
      </c>
      <c r="D82" s="106" t="s">
        <v>87</v>
      </c>
      <c r="E82" s="106" t="s">
        <v>81</v>
      </c>
      <c r="F82" s="143">
        <v>0</v>
      </c>
      <c r="G82" s="143">
        <v>4.8708097700000001</v>
      </c>
      <c r="H82" s="143">
        <v>0</v>
      </c>
      <c r="I82" s="143">
        <v>0</v>
      </c>
      <c r="J82" s="143">
        <v>0</v>
      </c>
      <c r="K82" s="143">
        <v>0</v>
      </c>
      <c r="L82" s="143">
        <v>0</v>
      </c>
      <c r="M82" s="143">
        <v>0</v>
      </c>
      <c r="N82" s="143">
        <v>0</v>
      </c>
      <c r="O82" s="143">
        <v>0</v>
      </c>
      <c r="P82" s="143">
        <v>0</v>
      </c>
      <c r="Q82" s="143">
        <v>0</v>
      </c>
      <c r="R82" s="52"/>
      <c r="S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c r="BL82" s="53"/>
      <c r="BM82" s="53"/>
      <c r="BN82" s="53"/>
      <c r="BO82" s="53"/>
      <c r="BP82" s="53"/>
      <c r="BQ82" s="53"/>
      <c r="BR82" s="53"/>
    </row>
    <row r="83" spans="1:70" ht="27.95" customHeight="1" x14ac:dyDescent="0.3">
      <c r="A83" s="45"/>
      <c r="B83" s="106" t="s">
        <v>25</v>
      </c>
      <c r="C83" s="106" t="s">
        <v>26</v>
      </c>
      <c r="D83" s="106" t="str">
        <f>+VLOOKUP($C83,$C$10:$D$45,2,FALSE)</f>
        <v>USD</v>
      </c>
      <c r="E83" s="106" t="s">
        <v>81</v>
      </c>
      <c r="F83" s="143">
        <v>0</v>
      </c>
      <c r="G83" s="143">
        <v>2.7453270000000002E-2</v>
      </c>
      <c r="H83" s="143">
        <v>0</v>
      </c>
      <c r="I83" s="143">
        <v>2.7781419999999998E-2</v>
      </c>
      <c r="J83" s="143">
        <v>0</v>
      </c>
      <c r="K83" s="143">
        <v>2.81135E-2</v>
      </c>
      <c r="L83" s="143">
        <v>0</v>
      </c>
      <c r="M83" s="143">
        <v>2.8449550000000004E-2</v>
      </c>
      <c r="N83" s="143">
        <v>0</v>
      </c>
      <c r="O83" s="143">
        <v>2.878961E-2</v>
      </c>
      <c r="P83" s="143">
        <v>0</v>
      </c>
      <c r="Q83" s="143">
        <v>0.421205550061029</v>
      </c>
      <c r="R83" s="52"/>
      <c r="S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c r="AZ83" s="53"/>
      <c r="BA83" s="53"/>
      <c r="BB83" s="53"/>
      <c r="BC83" s="53"/>
      <c r="BD83" s="53"/>
      <c r="BE83" s="53"/>
      <c r="BF83" s="53"/>
      <c r="BG83" s="53"/>
      <c r="BH83" s="53"/>
      <c r="BI83" s="53"/>
      <c r="BJ83" s="53"/>
      <c r="BK83" s="53"/>
      <c r="BL83" s="53"/>
      <c r="BM83" s="53"/>
      <c r="BN83" s="53"/>
      <c r="BO83" s="53"/>
      <c r="BP83" s="53"/>
      <c r="BQ83" s="53"/>
      <c r="BR83" s="53"/>
    </row>
    <row r="84" spans="1:70" ht="27.95" customHeight="1" x14ac:dyDescent="0.3">
      <c r="A84" s="45"/>
      <c r="B84" s="106" t="s">
        <v>27</v>
      </c>
      <c r="C84" s="106" t="s">
        <v>28</v>
      </c>
      <c r="D84" s="106" t="str">
        <f>+VLOOKUP($C84,$C$10:$D$45,2,FALSE)</f>
        <v>USD</v>
      </c>
      <c r="E84" s="106" t="s">
        <v>81</v>
      </c>
      <c r="F84" s="143">
        <v>0</v>
      </c>
      <c r="G84" s="143">
        <v>0</v>
      </c>
      <c r="H84" s="143">
        <v>0</v>
      </c>
      <c r="I84" s="143">
        <v>0</v>
      </c>
      <c r="J84" s="143">
        <v>0</v>
      </c>
      <c r="K84" s="143">
        <v>0</v>
      </c>
      <c r="L84" s="143">
        <v>0</v>
      </c>
      <c r="M84" s="143">
        <v>0</v>
      </c>
      <c r="N84" s="143">
        <v>0</v>
      </c>
      <c r="O84" s="143">
        <v>0</v>
      </c>
      <c r="P84" s="143">
        <v>0</v>
      </c>
      <c r="Q84" s="143">
        <v>0</v>
      </c>
      <c r="R84" s="72"/>
      <c r="Y84" s="72"/>
      <c r="Z84" s="72"/>
      <c r="AA84" s="72"/>
      <c r="AB84" s="53"/>
      <c r="AC84" s="53"/>
      <c r="AD84" s="53"/>
      <c r="AE84" s="53"/>
      <c r="AF84" s="53"/>
      <c r="AG84" s="53"/>
      <c r="AH84" s="53"/>
      <c r="AI84" s="53"/>
      <c r="AJ84" s="53"/>
      <c r="AK84" s="53"/>
      <c r="AL84" s="53"/>
      <c r="AM84" s="53"/>
      <c r="AN84" s="53"/>
      <c r="AO84" s="53"/>
      <c r="AP84" s="53"/>
      <c r="AQ84" s="53"/>
      <c r="AR84" s="53"/>
      <c r="AS84" s="53"/>
      <c r="AT84" s="53"/>
      <c r="AU84" s="53"/>
      <c r="AV84" s="53"/>
      <c r="AW84" s="53"/>
      <c r="AX84" s="53"/>
      <c r="AY84" s="53"/>
      <c r="AZ84" s="53"/>
      <c r="BA84" s="53"/>
      <c r="BB84" s="53"/>
      <c r="BC84" s="53"/>
      <c r="BD84" s="53"/>
      <c r="BE84" s="53"/>
      <c r="BF84" s="53"/>
      <c r="BG84" s="53"/>
      <c r="BH84" s="53"/>
      <c r="BI84" s="53"/>
      <c r="BJ84" s="53"/>
      <c r="BK84" s="53"/>
      <c r="BL84" s="53"/>
      <c r="BM84" s="53"/>
      <c r="BN84" s="53"/>
      <c r="BO84" s="53"/>
      <c r="BP84" s="53"/>
      <c r="BQ84" s="53"/>
      <c r="BR84" s="53"/>
    </row>
    <row r="85" spans="1:70" ht="27.95" customHeight="1" x14ac:dyDescent="0.3">
      <c r="A85" s="45"/>
      <c r="B85" s="120" t="s">
        <v>29</v>
      </c>
      <c r="C85" s="120"/>
      <c r="D85" s="120"/>
      <c r="E85" s="120"/>
      <c r="F85" s="131">
        <f t="shared" ref="F85:Q85" si="16">+SUM(F86:F89)</f>
        <v>0</v>
      </c>
      <c r="G85" s="131">
        <f t="shared" si="16"/>
        <v>2.1719755460550525</v>
      </c>
      <c r="H85" s="131">
        <f t="shared" si="16"/>
        <v>0</v>
      </c>
      <c r="I85" s="131">
        <f t="shared" si="16"/>
        <v>2.2863910791171786</v>
      </c>
      <c r="J85" s="131">
        <f t="shared" si="16"/>
        <v>0</v>
      </c>
      <c r="K85" s="131">
        <f t="shared" si="16"/>
        <v>2.3080581260672988</v>
      </c>
      <c r="L85" s="131">
        <f t="shared" si="16"/>
        <v>0</v>
      </c>
      <c r="M85" s="131">
        <f t="shared" si="16"/>
        <v>2.3080581260672988</v>
      </c>
      <c r="N85" s="131">
        <f t="shared" si="16"/>
        <v>0</v>
      </c>
      <c r="O85" s="131">
        <f t="shared" si="16"/>
        <v>3.108058126067299</v>
      </c>
      <c r="P85" s="131">
        <f t="shared" si="16"/>
        <v>0</v>
      </c>
      <c r="Q85" s="131">
        <f t="shared" si="16"/>
        <v>1.5648104440816317</v>
      </c>
      <c r="S85" s="53"/>
      <c r="Y85" s="53"/>
      <c r="Z85" s="53"/>
      <c r="AA85" s="53"/>
      <c r="AB85" s="72"/>
      <c r="AC85" s="72"/>
      <c r="AD85" s="72"/>
      <c r="AE85" s="72"/>
      <c r="AF85" s="72"/>
      <c r="AG85" s="72"/>
      <c r="AH85" s="72"/>
      <c r="AI85" s="72"/>
      <c r="AJ85" s="72"/>
      <c r="AK85" s="72"/>
      <c r="AL85" s="72"/>
      <c r="AM85" s="72"/>
      <c r="AN85" s="72"/>
      <c r="AO85" s="72"/>
      <c r="AP85" s="72"/>
      <c r="AQ85" s="72"/>
      <c r="AR85" s="72"/>
      <c r="AS85" s="72"/>
      <c r="AT85" s="72"/>
      <c r="AU85" s="72"/>
      <c r="AV85" s="72"/>
      <c r="AW85" s="72"/>
      <c r="AX85" s="72"/>
      <c r="AY85" s="72"/>
      <c r="AZ85" s="72"/>
      <c r="BA85" s="72"/>
      <c r="BB85" s="72"/>
      <c r="BC85" s="72"/>
      <c r="BD85" s="72"/>
      <c r="BE85" s="72"/>
      <c r="BF85" s="72"/>
      <c r="BG85" s="72"/>
      <c r="BH85" s="72"/>
      <c r="BI85" s="72"/>
      <c r="BJ85" s="72"/>
      <c r="BK85" s="72"/>
      <c r="BL85" s="72"/>
      <c r="BM85" s="72"/>
      <c r="BN85" s="72"/>
      <c r="BO85" s="72"/>
      <c r="BP85" s="72"/>
      <c r="BQ85" s="72"/>
      <c r="BR85" s="72"/>
    </row>
    <row r="86" spans="1:70" ht="27.95" customHeight="1" x14ac:dyDescent="0.3">
      <c r="A86" s="45"/>
      <c r="B86" s="106" t="s">
        <v>30</v>
      </c>
      <c r="C86" s="106" t="s">
        <v>31</v>
      </c>
      <c r="D86" s="106" t="str">
        <f>+VLOOKUP($C86,$C$10:$D$45,2,FALSE)</f>
        <v>USD</v>
      </c>
      <c r="E86" s="106" t="s">
        <v>81</v>
      </c>
      <c r="F86" s="143">
        <v>0</v>
      </c>
      <c r="G86" s="143">
        <v>1.7845577028571411</v>
      </c>
      <c r="H86" s="143">
        <v>0</v>
      </c>
      <c r="I86" s="143">
        <v>1.7845577028571411</v>
      </c>
      <c r="J86" s="143">
        <v>0</v>
      </c>
      <c r="K86" s="143">
        <v>1.7845577028571411</v>
      </c>
      <c r="L86" s="143">
        <v>0</v>
      </c>
      <c r="M86" s="143">
        <v>1.7845577028571411</v>
      </c>
      <c r="N86" s="143">
        <v>0</v>
      </c>
      <c r="O86" s="143">
        <v>1.7845577028571411</v>
      </c>
      <c r="P86" s="143">
        <v>0</v>
      </c>
      <c r="Q86" s="143">
        <v>0</v>
      </c>
      <c r="S86" s="53"/>
      <c r="Y86" s="53"/>
      <c r="Z86" s="53"/>
      <c r="AA86" s="53"/>
      <c r="AB86" s="53"/>
      <c r="AC86" s="53"/>
      <c r="AD86" s="53"/>
      <c r="AE86" s="53"/>
      <c r="AF86" s="53"/>
      <c r="AG86" s="53"/>
      <c r="AH86" s="53"/>
      <c r="AI86" s="53"/>
      <c r="AJ86" s="53"/>
      <c r="AK86" s="53"/>
      <c r="AL86" s="53"/>
      <c r="AM86" s="53"/>
      <c r="AN86" s="53"/>
      <c r="AO86" s="53"/>
      <c r="AP86" s="53"/>
      <c r="AQ86" s="53"/>
      <c r="AR86" s="53"/>
      <c r="AS86" s="53"/>
      <c r="AT86" s="53"/>
      <c r="AU86" s="53"/>
      <c r="AV86" s="53"/>
      <c r="AW86" s="53"/>
      <c r="AX86" s="53"/>
      <c r="AY86" s="53"/>
      <c r="AZ86" s="53"/>
      <c r="BA86" s="53"/>
      <c r="BB86" s="53"/>
      <c r="BC86" s="53"/>
      <c r="BD86" s="53"/>
      <c r="BE86" s="53"/>
      <c r="BF86" s="53"/>
      <c r="BG86" s="53"/>
      <c r="BH86" s="53"/>
      <c r="BI86" s="53"/>
      <c r="BJ86" s="53"/>
      <c r="BK86" s="53"/>
      <c r="BL86" s="53"/>
      <c r="BM86" s="53"/>
      <c r="BN86" s="53"/>
      <c r="BO86" s="53"/>
      <c r="BP86" s="53"/>
      <c r="BQ86" s="53"/>
      <c r="BR86" s="53"/>
    </row>
    <row r="87" spans="1:70" ht="27.95" customHeight="1" x14ac:dyDescent="0.3">
      <c r="A87" s="45"/>
      <c r="B87" s="5" t="s">
        <v>208</v>
      </c>
      <c r="C87" s="5" t="s">
        <v>209</v>
      </c>
      <c r="D87" s="106" t="s">
        <v>87</v>
      </c>
      <c r="E87" s="106" t="s">
        <v>81</v>
      </c>
      <c r="F87" s="143">
        <v>0</v>
      </c>
      <c r="G87" s="143">
        <v>0</v>
      </c>
      <c r="H87" s="143">
        <v>0</v>
      </c>
      <c r="I87" s="143">
        <v>0</v>
      </c>
      <c r="J87" s="143">
        <v>0</v>
      </c>
      <c r="K87" s="143">
        <v>0</v>
      </c>
      <c r="L87" s="143">
        <v>0</v>
      </c>
      <c r="M87" s="143">
        <v>0</v>
      </c>
      <c r="N87" s="143">
        <v>0</v>
      </c>
      <c r="O87" s="143">
        <v>0.8</v>
      </c>
      <c r="P87" s="143">
        <v>0</v>
      </c>
      <c r="Q87" s="143">
        <v>0.8</v>
      </c>
      <c r="S87" s="53"/>
      <c r="Y87" s="53"/>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c r="AZ87" s="53"/>
      <c r="BA87" s="53"/>
      <c r="BB87" s="53"/>
      <c r="BC87" s="53"/>
      <c r="BD87" s="53"/>
      <c r="BE87" s="53"/>
      <c r="BF87" s="53"/>
      <c r="BG87" s="53"/>
      <c r="BH87" s="53"/>
      <c r="BI87" s="53"/>
      <c r="BJ87" s="53"/>
      <c r="BK87" s="53"/>
      <c r="BL87" s="53"/>
      <c r="BM87" s="53"/>
      <c r="BN87" s="53"/>
      <c r="BO87" s="53"/>
      <c r="BP87" s="53"/>
      <c r="BQ87" s="53"/>
      <c r="BR87" s="53"/>
    </row>
    <row r="88" spans="1:70" ht="27.95" customHeight="1" x14ac:dyDescent="0.3">
      <c r="A88" s="45"/>
      <c r="B88" s="106" t="s">
        <v>131</v>
      </c>
      <c r="C88" s="106" t="s">
        <v>132</v>
      </c>
      <c r="D88" s="106" t="s">
        <v>87</v>
      </c>
      <c r="E88" s="106" t="s">
        <v>81</v>
      </c>
      <c r="F88" s="143">
        <v>0</v>
      </c>
      <c r="G88" s="143">
        <v>0.38741784319791162</v>
      </c>
      <c r="H88" s="143">
        <v>0</v>
      </c>
      <c r="I88" s="143">
        <v>0.38741784639582327</v>
      </c>
      <c r="J88" s="143">
        <v>0</v>
      </c>
      <c r="K88" s="143">
        <v>0.38741784639582327</v>
      </c>
      <c r="L88" s="143">
        <v>0</v>
      </c>
      <c r="M88" s="143">
        <v>0.38741784639582327</v>
      </c>
      <c r="N88" s="143">
        <v>0</v>
      </c>
      <c r="O88" s="143">
        <v>0.38741784639582327</v>
      </c>
      <c r="P88" s="143">
        <v>0</v>
      </c>
      <c r="Q88" s="143">
        <v>0</v>
      </c>
      <c r="S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3"/>
      <c r="BI88" s="53"/>
      <c r="BJ88" s="53"/>
      <c r="BK88" s="53"/>
      <c r="BL88" s="53"/>
      <c r="BM88" s="53"/>
      <c r="BN88" s="53"/>
      <c r="BO88" s="53"/>
      <c r="BP88" s="53"/>
      <c r="BQ88" s="53"/>
      <c r="BR88" s="53"/>
    </row>
    <row r="89" spans="1:70" ht="27.95" customHeight="1" x14ac:dyDescent="0.3">
      <c r="A89" s="45"/>
      <c r="B89" s="106" t="s">
        <v>111</v>
      </c>
      <c r="C89" s="106" t="s">
        <v>112</v>
      </c>
      <c r="D89" s="106" t="s">
        <v>87</v>
      </c>
      <c r="E89" s="106" t="s">
        <v>81</v>
      </c>
      <c r="F89" s="143">
        <v>0</v>
      </c>
      <c r="G89" s="143">
        <v>0</v>
      </c>
      <c r="H89" s="143">
        <v>0</v>
      </c>
      <c r="I89" s="143">
        <v>0.11441552986421459</v>
      </c>
      <c r="J89" s="143">
        <v>0</v>
      </c>
      <c r="K89" s="143">
        <v>0.13608257681433467</v>
      </c>
      <c r="L89" s="143">
        <v>0</v>
      </c>
      <c r="M89" s="143">
        <v>0.13608257681433467</v>
      </c>
      <c r="N89" s="143">
        <v>0</v>
      </c>
      <c r="O89" s="143">
        <v>0.13608257681433467</v>
      </c>
      <c r="P89" s="143">
        <v>0</v>
      </c>
      <c r="Q89" s="143">
        <v>0.76481044408163168</v>
      </c>
      <c r="R89" s="69"/>
      <c r="Y89" s="69"/>
      <c r="Z89" s="69"/>
      <c r="AA89" s="69"/>
      <c r="AB89" s="53"/>
      <c r="AC89" s="53"/>
      <c r="AD89" s="53"/>
      <c r="AE89" s="53"/>
      <c r="AF89" s="53"/>
      <c r="AG89" s="53"/>
      <c r="AH89" s="53"/>
      <c r="AI89" s="53"/>
      <c r="AJ89" s="53"/>
      <c r="AK89" s="53"/>
      <c r="AL89" s="53"/>
      <c r="AM89" s="53"/>
      <c r="AN89" s="53"/>
      <c r="AO89" s="53"/>
      <c r="AP89" s="53"/>
      <c r="AQ89" s="53"/>
      <c r="AR89" s="53"/>
      <c r="AS89" s="53"/>
      <c r="AT89" s="53"/>
      <c r="AU89" s="53"/>
      <c r="AV89" s="53"/>
      <c r="AW89" s="53"/>
      <c r="AX89" s="53"/>
      <c r="AY89" s="53"/>
      <c r="AZ89" s="53"/>
      <c r="BA89" s="53"/>
      <c r="BB89" s="53"/>
      <c r="BC89" s="53"/>
      <c r="BD89" s="53"/>
      <c r="BE89" s="53"/>
      <c r="BF89" s="53"/>
      <c r="BG89" s="53"/>
      <c r="BH89" s="53"/>
      <c r="BI89" s="53"/>
      <c r="BJ89" s="53"/>
      <c r="BK89" s="53"/>
      <c r="BL89" s="53"/>
      <c r="BM89" s="53"/>
      <c r="BN89" s="53"/>
      <c r="BO89" s="53"/>
      <c r="BP89" s="53"/>
      <c r="BQ89" s="53"/>
      <c r="BR89" s="53"/>
    </row>
    <row r="90" spans="1:70" ht="27.95" customHeight="1" x14ac:dyDescent="0.3">
      <c r="A90" s="45"/>
      <c r="B90" s="115" t="s">
        <v>82</v>
      </c>
      <c r="C90" s="115"/>
      <c r="D90" s="115"/>
      <c r="E90" s="115"/>
      <c r="F90" s="128">
        <f>+SUM(F91:F99)</f>
        <v>93307.541939595307</v>
      </c>
      <c r="G90" s="128">
        <f>+SUM(G91:G99)</f>
        <v>79.695538461538462</v>
      </c>
      <c r="H90" s="128">
        <f t="shared" ref="H90:Q90" si="17">+SUM(H91:H99)</f>
        <v>239133.06630967336</v>
      </c>
      <c r="I90" s="128">
        <f t="shared" si="17"/>
        <v>79.695538461538462</v>
      </c>
      <c r="J90" s="128">
        <f t="shared" si="17"/>
        <v>7665.8150439933333</v>
      </c>
      <c r="K90" s="128">
        <f t="shared" si="17"/>
        <v>79.695538461538462</v>
      </c>
      <c r="L90" s="128">
        <f t="shared" si="17"/>
        <v>813.10897683333326</v>
      </c>
      <c r="M90" s="128">
        <f t="shared" si="17"/>
        <v>79.695538461538462</v>
      </c>
      <c r="N90" s="128">
        <f t="shared" si="17"/>
        <v>813.10897683333326</v>
      </c>
      <c r="O90" s="128">
        <f t="shared" si="17"/>
        <v>39.847769230769231</v>
      </c>
      <c r="P90" s="128">
        <f t="shared" si="17"/>
        <v>0</v>
      </c>
      <c r="Q90" s="128">
        <f t="shared" si="17"/>
        <v>0</v>
      </c>
      <c r="S90" s="53"/>
      <c r="Y90" s="53"/>
      <c r="Z90" s="53"/>
      <c r="AA90" s="53"/>
      <c r="AB90" s="69"/>
      <c r="AC90" s="69"/>
      <c r="AD90" s="69"/>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c r="BF90" s="69"/>
      <c r="BG90" s="69"/>
      <c r="BH90" s="69"/>
      <c r="BI90" s="69"/>
      <c r="BJ90" s="69"/>
      <c r="BK90" s="69"/>
      <c r="BL90" s="69"/>
      <c r="BM90" s="69"/>
      <c r="BN90" s="69"/>
      <c r="BO90" s="69"/>
      <c r="BP90" s="69"/>
      <c r="BQ90" s="69"/>
      <c r="BR90" s="69"/>
    </row>
    <row r="91" spans="1:70" ht="27.95" customHeight="1" x14ac:dyDescent="0.3">
      <c r="A91" s="45"/>
      <c r="B91" s="106" t="s">
        <v>93</v>
      </c>
      <c r="C91" s="106" t="s">
        <v>92</v>
      </c>
      <c r="D91" s="106" t="str">
        <f>+VLOOKUP($C91,$C$10:$D$45,2,FALSE)</f>
        <v>USD</v>
      </c>
      <c r="E91" s="106" t="s">
        <v>82</v>
      </c>
      <c r="F91" s="143">
        <v>0</v>
      </c>
      <c r="G91" s="143">
        <v>79.695538461538462</v>
      </c>
      <c r="H91" s="143">
        <v>0</v>
      </c>
      <c r="I91" s="143">
        <v>79.695538461538462</v>
      </c>
      <c r="J91" s="143">
        <v>0</v>
      </c>
      <c r="K91" s="143">
        <v>79.695538461538462</v>
      </c>
      <c r="L91" s="143">
        <v>0</v>
      </c>
      <c r="M91" s="143">
        <v>79.695538461538462</v>
      </c>
      <c r="N91" s="143">
        <v>0</v>
      </c>
      <c r="O91" s="143">
        <v>39.847769230769231</v>
      </c>
      <c r="P91" s="143">
        <v>0</v>
      </c>
      <c r="Q91" s="143">
        <v>0</v>
      </c>
      <c r="S91" s="53"/>
      <c r="Y91" s="53"/>
      <c r="Z91" s="53"/>
      <c r="AA91" s="53"/>
      <c r="AB91" s="53"/>
      <c r="AC91" s="53"/>
      <c r="AD91" s="53"/>
      <c r="AE91" s="53"/>
      <c r="AF91" s="53"/>
      <c r="AG91" s="53"/>
      <c r="AH91" s="53"/>
      <c r="AI91" s="53"/>
      <c r="AJ91" s="53"/>
      <c r="AK91" s="53"/>
      <c r="AL91" s="53"/>
      <c r="AM91" s="53"/>
      <c r="AN91" s="53"/>
      <c r="AO91" s="53"/>
      <c r="AP91" s="53"/>
      <c r="AQ91" s="53"/>
      <c r="AR91" s="53"/>
      <c r="AS91" s="53"/>
      <c r="AT91" s="53"/>
      <c r="AU91" s="53"/>
      <c r="AV91" s="53"/>
      <c r="AW91" s="53"/>
      <c r="AX91" s="53"/>
      <c r="AY91" s="53"/>
      <c r="AZ91" s="53"/>
      <c r="BA91" s="53"/>
      <c r="BB91" s="53"/>
      <c r="BC91" s="53"/>
      <c r="BD91" s="53"/>
      <c r="BE91" s="53"/>
      <c r="BF91" s="53"/>
      <c r="BG91" s="53"/>
      <c r="BH91" s="53"/>
      <c r="BI91" s="53"/>
      <c r="BJ91" s="53"/>
      <c r="BK91" s="53"/>
      <c r="BL91" s="53"/>
      <c r="BM91" s="53"/>
      <c r="BN91" s="53"/>
      <c r="BO91" s="53"/>
      <c r="BP91" s="53"/>
      <c r="BQ91" s="53"/>
      <c r="BR91" s="53"/>
    </row>
    <row r="92" spans="1:70" ht="27.95" customHeight="1" x14ac:dyDescent="0.3">
      <c r="A92" s="45"/>
      <c r="B92" s="106" t="s">
        <v>189</v>
      </c>
      <c r="C92" s="106" t="s">
        <v>196</v>
      </c>
      <c r="D92" s="106" t="s">
        <v>2</v>
      </c>
      <c r="E92" s="106" t="s">
        <v>82</v>
      </c>
      <c r="F92" s="143">
        <v>0</v>
      </c>
      <c r="G92" s="143">
        <v>0</v>
      </c>
      <c r="H92" s="143">
        <v>116739.78</v>
      </c>
      <c r="I92" s="143">
        <v>0</v>
      </c>
      <c r="J92" s="143">
        <v>0</v>
      </c>
      <c r="K92" s="143">
        <v>0</v>
      </c>
      <c r="L92" s="143">
        <v>0</v>
      </c>
      <c r="M92" s="143">
        <v>0</v>
      </c>
      <c r="N92" s="143">
        <v>0</v>
      </c>
      <c r="O92" s="143">
        <v>0</v>
      </c>
      <c r="P92" s="143">
        <v>0</v>
      </c>
      <c r="Q92" s="143">
        <v>0</v>
      </c>
      <c r="S92" s="53"/>
      <c r="Y92" s="53"/>
      <c r="Z92" s="53"/>
      <c r="AA92" s="53"/>
      <c r="AB92" s="53"/>
      <c r="AC92" s="53"/>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c r="BE92" s="53"/>
      <c r="BF92" s="53"/>
      <c r="BG92" s="53"/>
      <c r="BH92" s="53"/>
      <c r="BI92" s="53"/>
      <c r="BJ92" s="53"/>
      <c r="BK92" s="53"/>
      <c r="BL92" s="53"/>
      <c r="BM92" s="53"/>
      <c r="BN92" s="53"/>
      <c r="BO92" s="53"/>
      <c r="BP92" s="53"/>
      <c r="BQ92" s="53"/>
      <c r="BR92" s="53"/>
    </row>
    <row r="93" spans="1:70" ht="27.95" customHeight="1" x14ac:dyDescent="0.3">
      <c r="A93" s="45"/>
      <c r="B93" s="106" t="s">
        <v>190</v>
      </c>
      <c r="C93" s="106" t="s">
        <v>197</v>
      </c>
      <c r="D93" s="106" t="s">
        <v>2</v>
      </c>
      <c r="E93" s="106" t="s">
        <v>82</v>
      </c>
      <c r="F93" s="143">
        <v>0</v>
      </c>
      <c r="G93" s="143">
        <v>0</v>
      </c>
      <c r="H93" s="143">
        <v>107878.876</v>
      </c>
      <c r="I93" s="143">
        <v>0</v>
      </c>
      <c r="J93" s="143">
        <v>0</v>
      </c>
      <c r="K93" s="143">
        <v>0</v>
      </c>
      <c r="L93" s="143">
        <v>0</v>
      </c>
      <c r="M93" s="143">
        <v>0</v>
      </c>
      <c r="N93" s="143">
        <v>0</v>
      </c>
      <c r="O93" s="143">
        <v>0</v>
      </c>
      <c r="P93" s="143">
        <v>0</v>
      </c>
      <c r="Q93" s="143">
        <v>0</v>
      </c>
      <c r="R93" s="53"/>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3"/>
      <c r="BC93" s="53"/>
      <c r="BD93" s="53"/>
      <c r="BE93" s="53"/>
      <c r="BF93" s="53"/>
      <c r="BG93" s="53"/>
      <c r="BH93" s="53"/>
      <c r="BI93" s="53"/>
      <c r="BJ93" s="53"/>
      <c r="BK93" s="53"/>
      <c r="BL93" s="53"/>
      <c r="BM93" s="53"/>
      <c r="BN93" s="53"/>
      <c r="BO93" s="53"/>
      <c r="BP93" s="53"/>
      <c r="BQ93" s="53"/>
      <c r="BR93" s="53"/>
    </row>
    <row r="94" spans="1:70" ht="27.95" customHeight="1" x14ac:dyDescent="0.3">
      <c r="A94" s="45"/>
      <c r="B94" s="106" t="s">
        <v>172</v>
      </c>
      <c r="C94" s="106" t="s">
        <v>174</v>
      </c>
      <c r="D94" s="106" t="s">
        <v>175</v>
      </c>
      <c r="E94" s="106" t="s">
        <v>82</v>
      </c>
      <c r="F94" s="143">
        <v>0</v>
      </c>
      <c r="G94" s="143">
        <v>0</v>
      </c>
      <c r="H94" s="143">
        <v>13701.301332839999</v>
      </c>
      <c r="I94" s="143">
        <v>0</v>
      </c>
      <c r="J94" s="143">
        <v>6852.7060671600002</v>
      </c>
      <c r="K94" s="143">
        <v>0</v>
      </c>
      <c r="L94" s="143">
        <v>0</v>
      </c>
      <c r="M94" s="143">
        <v>0</v>
      </c>
      <c r="N94" s="143">
        <v>0</v>
      </c>
      <c r="O94" s="143">
        <v>0</v>
      </c>
      <c r="P94" s="143">
        <v>0</v>
      </c>
      <c r="Q94" s="143">
        <v>0</v>
      </c>
      <c r="R94" s="53"/>
      <c r="Y94" s="53"/>
      <c r="Z94" s="53"/>
      <c r="AA94" s="53"/>
      <c r="AB94" s="53"/>
      <c r="AC94" s="53"/>
      <c r="AD94" s="53"/>
      <c r="AE94" s="53"/>
      <c r="AF94" s="53"/>
      <c r="AG94" s="53"/>
      <c r="AH94" s="53"/>
      <c r="AI94" s="53"/>
      <c r="AJ94" s="53"/>
      <c r="AK94" s="53"/>
      <c r="AL94" s="53"/>
      <c r="AM94" s="53"/>
      <c r="AN94" s="53"/>
      <c r="AO94" s="53"/>
      <c r="AP94" s="53"/>
      <c r="AQ94" s="53"/>
      <c r="AR94" s="53"/>
      <c r="AS94" s="53"/>
      <c r="AT94" s="53"/>
      <c r="AU94" s="53"/>
      <c r="AV94" s="53"/>
      <c r="AW94" s="53"/>
      <c r="AX94" s="53"/>
      <c r="AY94" s="53"/>
      <c r="AZ94" s="53"/>
      <c r="BA94" s="53"/>
      <c r="BB94" s="53"/>
      <c r="BC94" s="53"/>
      <c r="BD94" s="53"/>
      <c r="BE94" s="53"/>
      <c r="BF94" s="53"/>
      <c r="BG94" s="53"/>
      <c r="BH94" s="53"/>
      <c r="BI94" s="53"/>
      <c r="BJ94" s="53"/>
      <c r="BK94" s="53"/>
      <c r="BL94" s="53"/>
      <c r="BM94" s="53"/>
      <c r="BN94" s="53"/>
      <c r="BO94" s="53"/>
      <c r="BP94" s="53"/>
      <c r="BQ94" s="53"/>
      <c r="BR94" s="53"/>
    </row>
    <row r="95" spans="1:70" ht="27.95" customHeight="1" x14ac:dyDescent="0.3">
      <c r="A95" s="45"/>
      <c r="B95" s="106" t="s">
        <v>102</v>
      </c>
      <c r="C95" s="106" t="s">
        <v>103</v>
      </c>
      <c r="D95" s="106" t="s">
        <v>2</v>
      </c>
      <c r="E95" s="106" t="s">
        <v>82</v>
      </c>
      <c r="F95" s="143">
        <v>406.55448841666663</v>
      </c>
      <c r="G95" s="143">
        <v>0</v>
      </c>
      <c r="H95" s="143">
        <v>813.10897683333326</v>
      </c>
      <c r="I95" s="143">
        <v>0</v>
      </c>
      <c r="J95" s="143">
        <v>813.10897683333326</v>
      </c>
      <c r="K95" s="143">
        <v>0</v>
      </c>
      <c r="L95" s="143">
        <v>813.10897683333326</v>
      </c>
      <c r="M95" s="143">
        <v>0</v>
      </c>
      <c r="N95" s="143">
        <v>813.10897683333326</v>
      </c>
      <c r="O95" s="143">
        <v>0</v>
      </c>
      <c r="P95" s="143">
        <v>0</v>
      </c>
      <c r="Q95" s="143">
        <v>0</v>
      </c>
      <c r="R95" s="53"/>
      <c r="Y95" s="53"/>
      <c r="Z95" s="53"/>
      <c r="AA95" s="53"/>
      <c r="AB95" s="53"/>
      <c r="AC95" s="53"/>
      <c r="AD95" s="53"/>
      <c r="AE95" s="53"/>
      <c r="AF95" s="53"/>
      <c r="AG95" s="53"/>
      <c r="AH95" s="53"/>
      <c r="AI95" s="53"/>
      <c r="AJ95" s="53"/>
      <c r="AK95" s="53"/>
      <c r="AL95" s="53"/>
      <c r="AM95" s="53"/>
      <c r="AN95" s="53"/>
      <c r="AO95" s="53"/>
      <c r="AP95" s="53"/>
      <c r="AQ95" s="53"/>
      <c r="AR95" s="53"/>
      <c r="AS95" s="53"/>
      <c r="AT95" s="53"/>
      <c r="AU95" s="53"/>
      <c r="AV95" s="53"/>
      <c r="AW95" s="53"/>
      <c r="AX95" s="53"/>
      <c r="AY95" s="53"/>
      <c r="AZ95" s="53"/>
      <c r="BA95" s="53"/>
      <c r="BB95" s="53"/>
      <c r="BC95" s="53"/>
      <c r="BD95" s="53"/>
      <c r="BE95" s="53"/>
      <c r="BF95" s="53"/>
      <c r="BG95" s="53"/>
      <c r="BH95" s="53"/>
      <c r="BI95" s="53"/>
      <c r="BJ95" s="53"/>
      <c r="BK95" s="53"/>
      <c r="BL95" s="53"/>
      <c r="BM95" s="53"/>
      <c r="BN95" s="53"/>
      <c r="BO95" s="53"/>
      <c r="BP95" s="53"/>
      <c r="BQ95" s="53"/>
      <c r="BR95" s="53"/>
    </row>
    <row r="96" spans="1:70" ht="27.95" customHeight="1" x14ac:dyDescent="0.3">
      <c r="A96" s="45"/>
      <c r="B96" s="106" t="s">
        <v>32</v>
      </c>
      <c r="C96" s="106" t="s">
        <v>33</v>
      </c>
      <c r="D96" s="106" t="s">
        <v>2</v>
      </c>
      <c r="E96" s="106" t="s">
        <v>82</v>
      </c>
      <c r="F96" s="143">
        <v>7.0597352879999997</v>
      </c>
      <c r="G96" s="143">
        <v>0</v>
      </c>
      <c r="H96" s="143">
        <v>0</v>
      </c>
      <c r="I96" s="143">
        <v>0</v>
      </c>
      <c r="J96" s="143">
        <v>0</v>
      </c>
      <c r="K96" s="143">
        <v>0</v>
      </c>
      <c r="L96" s="143">
        <v>0</v>
      </c>
      <c r="M96" s="143">
        <v>0</v>
      </c>
      <c r="N96" s="143">
        <v>0</v>
      </c>
      <c r="O96" s="143">
        <v>0</v>
      </c>
      <c r="P96" s="143">
        <v>0</v>
      </c>
      <c r="Q96" s="143">
        <v>0</v>
      </c>
      <c r="R96" s="53"/>
      <c r="Y96" s="53"/>
      <c r="Z96" s="53"/>
      <c r="AA96" s="53"/>
      <c r="AB96" s="53"/>
      <c r="AC96" s="53"/>
      <c r="AD96" s="53"/>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3"/>
      <c r="BC96" s="53"/>
      <c r="BD96" s="53"/>
      <c r="BE96" s="53"/>
      <c r="BF96" s="53"/>
      <c r="BG96" s="53"/>
      <c r="BH96" s="53"/>
      <c r="BI96" s="53"/>
      <c r="BJ96" s="53"/>
      <c r="BK96" s="53"/>
      <c r="BL96" s="53"/>
      <c r="BM96" s="53"/>
      <c r="BN96" s="53"/>
      <c r="BO96" s="53"/>
      <c r="BP96" s="53"/>
      <c r="BQ96" s="53"/>
      <c r="BR96" s="53"/>
    </row>
    <row r="97" spans="1:86" ht="27.95" customHeight="1" x14ac:dyDescent="0.3">
      <c r="A97" s="45"/>
      <c r="B97" s="106" t="s">
        <v>128</v>
      </c>
      <c r="C97" s="106" t="s">
        <v>129</v>
      </c>
      <c r="D97" s="106" t="s">
        <v>2</v>
      </c>
      <c r="E97" s="106" t="s">
        <v>82</v>
      </c>
      <c r="F97" s="143">
        <v>2017.5</v>
      </c>
      <c r="G97" s="143">
        <v>0</v>
      </c>
      <c r="H97" s="143">
        <v>0</v>
      </c>
      <c r="I97" s="143">
        <v>0</v>
      </c>
      <c r="J97" s="143">
        <v>0</v>
      </c>
      <c r="K97" s="143">
        <v>0</v>
      </c>
      <c r="L97" s="143">
        <v>0</v>
      </c>
      <c r="M97" s="143">
        <v>0</v>
      </c>
      <c r="N97" s="143">
        <v>0</v>
      </c>
      <c r="O97" s="143">
        <v>0</v>
      </c>
      <c r="P97" s="143">
        <v>0</v>
      </c>
      <c r="Q97" s="143">
        <v>0</v>
      </c>
      <c r="R97" s="53"/>
      <c r="Y97" s="53"/>
      <c r="Z97" s="53"/>
      <c r="AA97" s="53"/>
      <c r="AB97" s="53"/>
      <c r="AC97" s="53"/>
      <c r="AD97" s="53"/>
      <c r="AE97" s="53"/>
      <c r="AF97" s="53"/>
      <c r="AG97" s="53"/>
      <c r="AH97" s="53"/>
      <c r="AI97" s="53"/>
      <c r="AJ97" s="53"/>
      <c r="AK97" s="53"/>
      <c r="AL97" s="53"/>
      <c r="AM97" s="53"/>
      <c r="AN97" s="53"/>
      <c r="AO97" s="53"/>
      <c r="AP97" s="53"/>
      <c r="AQ97" s="53"/>
      <c r="AR97" s="53"/>
      <c r="AS97" s="53"/>
      <c r="AT97" s="53"/>
      <c r="AU97" s="53"/>
      <c r="AV97" s="53"/>
      <c r="AW97" s="53"/>
      <c r="AX97" s="53"/>
      <c r="AY97" s="53"/>
      <c r="AZ97" s="53"/>
      <c r="BA97" s="53"/>
      <c r="BB97" s="53"/>
      <c r="BC97" s="53"/>
      <c r="BD97" s="53"/>
      <c r="BE97" s="53"/>
      <c r="BF97" s="53"/>
      <c r="BG97" s="53"/>
      <c r="BH97" s="53"/>
      <c r="BI97" s="53"/>
      <c r="BJ97" s="53"/>
      <c r="BK97" s="53"/>
      <c r="BL97" s="53"/>
      <c r="BM97" s="53"/>
      <c r="BN97" s="53"/>
      <c r="BO97" s="53"/>
      <c r="BP97" s="53"/>
      <c r="BQ97" s="53"/>
      <c r="BR97" s="53"/>
    </row>
    <row r="98" spans="1:86" ht="27.95" customHeight="1" x14ac:dyDescent="0.3">
      <c r="A98" s="45"/>
      <c r="B98" s="106" t="s">
        <v>97</v>
      </c>
      <c r="C98" s="106" t="s">
        <v>98</v>
      </c>
      <c r="D98" s="106" t="s">
        <v>2</v>
      </c>
      <c r="E98" s="106" t="s">
        <v>82</v>
      </c>
      <c r="F98" s="143">
        <v>403.84615384615387</v>
      </c>
      <c r="G98" s="143">
        <v>0</v>
      </c>
      <c r="H98" s="143">
        <v>0</v>
      </c>
      <c r="I98" s="143">
        <v>0</v>
      </c>
      <c r="J98" s="143">
        <v>0</v>
      </c>
      <c r="K98" s="143">
        <v>0</v>
      </c>
      <c r="L98" s="143">
        <v>0</v>
      </c>
      <c r="M98" s="143">
        <v>0</v>
      </c>
      <c r="N98" s="143">
        <v>0</v>
      </c>
      <c r="O98" s="143">
        <v>0</v>
      </c>
      <c r="P98" s="143">
        <v>0</v>
      </c>
      <c r="Q98" s="143">
        <v>0</v>
      </c>
      <c r="R98" s="53"/>
      <c r="Y98" s="53"/>
      <c r="Z98" s="53"/>
      <c r="AA98" s="53"/>
      <c r="AB98" s="53"/>
      <c r="AC98" s="53"/>
      <c r="AD98" s="53"/>
      <c r="AE98" s="53"/>
      <c r="AF98" s="53"/>
      <c r="AG98" s="53"/>
      <c r="AH98" s="53"/>
      <c r="AI98" s="53"/>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c r="BL98" s="53"/>
      <c r="BM98" s="53"/>
      <c r="BN98" s="53"/>
      <c r="BO98" s="53"/>
      <c r="BP98" s="53"/>
      <c r="BQ98" s="53"/>
      <c r="BR98" s="53"/>
    </row>
    <row r="99" spans="1:86" ht="27.95" customHeight="1" x14ac:dyDescent="0.3">
      <c r="A99" s="45"/>
      <c r="B99" s="106" t="s">
        <v>171</v>
      </c>
      <c r="C99" s="106" t="s">
        <v>173</v>
      </c>
      <c r="D99" s="106" t="s">
        <v>175</v>
      </c>
      <c r="E99" s="106" t="s">
        <v>82</v>
      </c>
      <c r="F99" s="143">
        <v>90472.581562044492</v>
      </c>
      <c r="G99" s="143">
        <v>0</v>
      </c>
      <c r="H99" s="143">
        <v>0</v>
      </c>
      <c r="I99" s="143">
        <v>0</v>
      </c>
      <c r="J99" s="143">
        <v>0</v>
      </c>
      <c r="K99" s="143">
        <v>0</v>
      </c>
      <c r="L99" s="143">
        <v>0</v>
      </c>
      <c r="M99" s="143">
        <v>0</v>
      </c>
      <c r="N99" s="143">
        <v>0</v>
      </c>
      <c r="O99" s="143">
        <v>0</v>
      </c>
      <c r="P99" s="143">
        <v>0</v>
      </c>
      <c r="Q99" s="143">
        <v>0</v>
      </c>
      <c r="R99" s="26"/>
      <c r="Y99" s="26"/>
      <c r="Z99" s="26"/>
      <c r="AA99" s="26"/>
      <c r="AB99" s="53"/>
      <c r="AC99" s="53"/>
      <c r="AD99" s="53"/>
      <c r="AE99" s="53"/>
      <c r="AF99" s="53"/>
      <c r="AG99" s="53"/>
      <c r="AH99" s="53"/>
      <c r="AI99" s="53"/>
      <c r="AJ99" s="53"/>
      <c r="AK99" s="53"/>
      <c r="AL99" s="53"/>
      <c r="AM99" s="53"/>
      <c r="AN99" s="53"/>
      <c r="AO99" s="53"/>
      <c r="AP99" s="53"/>
      <c r="AQ99" s="53"/>
      <c r="AR99" s="53"/>
      <c r="AS99" s="53"/>
      <c r="AT99" s="53"/>
      <c r="AU99" s="53"/>
      <c r="AV99" s="53"/>
      <c r="AW99" s="53"/>
      <c r="AX99" s="53"/>
      <c r="AY99" s="53"/>
      <c r="AZ99" s="53"/>
      <c r="BA99" s="53"/>
      <c r="BB99" s="53"/>
      <c r="BC99" s="53"/>
      <c r="BD99" s="53"/>
      <c r="BE99" s="53"/>
      <c r="BF99" s="53"/>
      <c r="BG99" s="53"/>
      <c r="BH99" s="53"/>
      <c r="BI99" s="53"/>
      <c r="BJ99" s="53"/>
      <c r="BK99" s="53"/>
      <c r="BL99" s="53"/>
      <c r="BM99" s="53"/>
      <c r="BN99" s="53"/>
      <c r="BO99" s="53"/>
      <c r="BP99" s="53"/>
      <c r="BQ99" s="53"/>
      <c r="BR99" s="53"/>
    </row>
    <row r="100" spans="1:86" ht="30" customHeight="1" x14ac:dyDescent="0.3">
      <c r="B100" s="235" t="s">
        <v>34</v>
      </c>
      <c r="C100" s="236"/>
      <c r="D100" s="236"/>
      <c r="E100" s="238"/>
      <c r="F100" s="128">
        <f t="shared" ref="F100:Q100" si="18">+F90+F73+F68+F63+F71</f>
        <v>99137.891900692179</v>
      </c>
      <c r="G100" s="128">
        <f t="shared" si="18"/>
        <v>98.094319772448586</v>
      </c>
      <c r="H100" s="128">
        <f t="shared" si="18"/>
        <v>252741.85469215582</v>
      </c>
      <c r="I100" s="128">
        <f t="shared" si="18"/>
        <v>94.184899217207771</v>
      </c>
      <c r="J100" s="128">
        <f t="shared" si="18"/>
        <v>22004.173895043899</v>
      </c>
      <c r="K100" s="128">
        <f t="shared" si="18"/>
        <v>94.206898344157878</v>
      </c>
      <c r="L100" s="128">
        <f t="shared" si="18"/>
        <v>13356.8920070239</v>
      </c>
      <c r="M100" s="128">
        <f t="shared" si="18"/>
        <v>94.207234394157894</v>
      </c>
      <c r="N100" s="128">
        <f t="shared" si="18"/>
        <v>6716.4475625794548</v>
      </c>
      <c r="O100" s="128">
        <f t="shared" si="18"/>
        <v>55.159805223388659</v>
      </c>
      <c r="P100" s="128">
        <f t="shared" si="18"/>
        <v>4006.4831973665819</v>
      </c>
      <c r="Q100" s="128">
        <f t="shared" si="18"/>
        <v>7.4017415277643774</v>
      </c>
      <c r="R100" s="69"/>
      <c r="Y100" s="69"/>
      <c r="Z100" s="69"/>
      <c r="AA100" s="69"/>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row>
    <row r="101" spans="1:86" ht="29.25" customHeight="1" x14ac:dyDescent="0.3">
      <c r="B101" s="31"/>
      <c r="C101" s="31"/>
      <c r="D101" s="31"/>
      <c r="E101" s="58"/>
      <c r="F101" s="178"/>
      <c r="G101" s="178"/>
      <c r="H101" s="178"/>
      <c r="I101" s="178"/>
      <c r="J101" s="178"/>
      <c r="K101" s="178"/>
      <c r="L101" s="178"/>
      <c r="M101" s="178"/>
      <c r="N101" s="178"/>
      <c r="O101" s="178"/>
      <c r="P101" s="178"/>
      <c r="Q101" s="178"/>
      <c r="R101" s="178"/>
      <c r="S101" s="178"/>
      <c r="T101" s="179"/>
      <c r="U101" s="179"/>
      <c r="V101" s="63"/>
      <c r="W101" s="63"/>
      <c r="X101" s="63"/>
      <c r="Y101" s="63"/>
      <c r="Z101" s="63"/>
      <c r="AA101" s="63"/>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69"/>
      <c r="AY101" s="69"/>
      <c r="AZ101" s="69"/>
      <c r="BA101" s="69"/>
      <c r="BB101" s="69"/>
      <c r="BC101" s="69"/>
      <c r="BD101" s="69"/>
      <c r="BE101" s="69"/>
      <c r="BF101" s="69"/>
      <c r="BG101" s="69"/>
      <c r="BH101" s="69"/>
      <c r="BI101" s="69"/>
      <c r="BJ101" s="69"/>
      <c r="BK101" s="69"/>
      <c r="BL101" s="69"/>
      <c r="BM101" s="69"/>
      <c r="BN101" s="69"/>
      <c r="BO101" s="69"/>
      <c r="BP101" s="69"/>
      <c r="BQ101" s="69"/>
      <c r="BR101" s="69"/>
    </row>
    <row r="102" spans="1:86" x14ac:dyDescent="0.3">
      <c r="B102" s="32"/>
      <c r="C102" s="32"/>
      <c r="D102" s="32"/>
      <c r="E102" s="32"/>
      <c r="F102" s="180"/>
      <c r="G102" s="180"/>
      <c r="H102" s="180"/>
      <c r="I102" s="180"/>
      <c r="J102" s="180"/>
      <c r="K102" s="180"/>
      <c r="L102" s="180"/>
      <c r="M102" s="180"/>
      <c r="N102" s="180"/>
      <c r="O102" s="180"/>
      <c r="P102" s="180"/>
      <c r="Q102" s="180"/>
      <c r="R102" s="180"/>
      <c r="S102" s="180"/>
      <c r="T102" s="181"/>
      <c r="U102" s="181"/>
      <c r="V102" s="32"/>
      <c r="W102" s="32"/>
      <c r="X102" s="32"/>
      <c r="Y102" s="32"/>
      <c r="Z102" s="32"/>
      <c r="AB102" s="63"/>
      <c r="AC102" s="63"/>
      <c r="AD102" s="63"/>
      <c r="AE102" s="63"/>
      <c r="AF102" s="63"/>
      <c r="AG102" s="63"/>
      <c r="AH102" s="63"/>
      <c r="AI102" s="63"/>
      <c r="AJ102" s="63"/>
      <c r="AK102" s="63"/>
      <c r="AL102" s="63"/>
      <c r="AM102" s="63"/>
      <c r="AN102" s="63"/>
      <c r="AO102" s="63"/>
      <c r="AP102" s="63"/>
      <c r="AQ102" s="63"/>
      <c r="AR102" s="63"/>
      <c r="AS102" s="63"/>
      <c r="AT102" s="63"/>
      <c r="AU102" s="63"/>
      <c r="AV102" s="63"/>
      <c r="AW102" s="63"/>
      <c r="AX102" s="63"/>
      <c r="AY102" s="63"/>
      <c r="AZ102" s="63"/>
      <c r="BA102" s="63"/>
      <c r="BB102" s="63"/>
      <c r="BC102" s="63"/>
      <c r="BD102" s="63"/>
      <c r="BE102" s="63"/>
      <c r="BF102" s="63"/>
      <c r="BG102" s="63"/>
      <c r="BH102" s="63"/>
      <c r="BI102" s="63"/>
      <c r="BJ102" s="63"/>
      <c r="BK102" s="63"/>
      <c r="BL102" s="63"/>
      <c r="BM102" s="63"/>
      <c r="BN102" s="63"/>
      <c r="BO102" s="63"/>
      <c r="BP102" s="63"/>
      <c r="BQ102" s="63"/>
      <c r="BR102" s="63"/>
      <c r="BS102" s="63"/>
      <c r="BT102" s="63"/>
      <c r="BU102" s="63"/>
      <c r="BV102" s="63"/>
      <c r="BW102" s="63"/>
      <c r="BX102" s="63"/>
      <c r="BY102" s="63"/>
      <c r="BZ102" s="63"/>
      <c r="CA102" s="63"/>
      <c r="CB102" s="63"/>
      <c r="CC102" s="63"/>
      <c r="CD102" s="63"/>
      <c r="CE102" s="63"/>
      <c r="CF102" s="63"/>
      <c r="CG102" s="63"/>
      <c r="CH102" s="63"/>
    </row>
    <row r="103" spans="1:86" x14ac:dyDescent="0.3">
      <c r="B103" s="32"/>
      <c r="C103" s="32"/>
      <c r="D103" s="32"/>
      <c r="E103" s="32"/>
      <c r="F103" s="90"/>
      <c r="G103" s="32"/>
      <c r="H103" s="32"/>
      <c r="I103" s="32"/>
      <c r="J103" s="32"/>
      <c r="K103" s="32"/>
      <c r="L103" s="32"/>
      <c r="M103" s="32"/>
      <c r="N103" s="32"/>
      <c r="O103" s="32"/>
      <c r="P103" s="32"/>
      <c r="Q103" s="32"/>
      <c r="R103" s="32"/>
      <c r="S103" s="32"/>
      <c r="T103" s="32"/>
      <c r="U103" s="32"/>
      <c r="V103" s="32"/>
      <c r="W103" s="32"/>
      <c r="X103" s="32"/>
      <c r="Y103" s="32"/>
      <c r="Z103" s="32"/>
    </row>
    <row r="104" spans="1:86" ht="20.25" x14ac:dyDescent="0.3">
      <c r="B104" s="4" t="s">
        <v>40</v>
      </c>
      <c r="C104" s="4"/>
      <c r="D104" s="4"/>
      <c r="E104" s="4"/>
      <c r="F104" s="4"/>
      <c r="G104" s="4"/>
      <c r="H104" s="4"/>
      <c r="I104" s="4"/>
      <c r="J104" s="4"/>
      <c r="K104" s="4"/>
      <c r="L104" s="4"/>
      <c r="M104" s="4"/>
      <c r="N104" s="4"/>
      <c r="O104" s="4"/>
      <c r="P104" s="4"/>
      <c r="Q104" s="4"/>
      <c r="R104" s="4"/>
      <c r="S104" s="4"/>
      <c r="T104" s="4"/>
      <c r="U104" s="4"/>
    </row>
    <row r="105" spans="1:86" ht="17.25" x14ac:dyDescent="0.3">
      <c r="B105" s="111" t="s">
        <v>43</v>
      </c>
      <c r="C105" s="1"/>
      <c r="D105" s="1"/>
      <c r="E105" s="1"/>
      <c r="F105" s="86"/>
      <c r="G105" s="1"/>
      <c r="H105" s="1"/>
      <c r="I105" s="1"/>
      <c r="J105" s="1"/>
      <c r="K105" s="1"/>
      <c r="L105" s="1"/>
      <c r="M105" s="1"/>
      <c r="N105" s="1"/>
      <c r="O105" s="1"/>
      <c r="P105" s="1"/>
      <c r="Q105" s="1"/>
      <c r="R105" s="10"/>
    </row>
    <row r="106" spans="1:86" x14ac:dyDescent="0.3">
      <c r="G106" s="88"/>
      <c r="H106" s="88"/>
      <c r="I106" s="88"/>
      <c r="J106" s="88"/>
      <c r="K106" s="88"/>
      <c r="L106" s="88"/>
      <c r="M106" s="88"/>
      <c r="N106" s="88"/>
      <c r="O106" s="88"/>
      <c r="P106" s="88"/>
      <c r="Q106" s="88"/>
      <c r="R106" s="88"/>
      <c r="S106" s="88"/>
    </row>
    <row r="107" spans="1:86" ht="30" x14ac:dyDescent="0.3">
      <c r="F107" s="125">
        <v>2025</v>
      </c>
      <c r="G107" s="125">
        <v>2025</v>
      </c>
      <c r="H107" s="125">
        <v>2026</v>
      </c>
      <c r="I107" s="125">
        <v>2026</v>
      </c>
      <c r="J107" s="125">
        <v>2027</v>
      </c>
      <c r="K107" s="125">
        <v>2027</v>
      </c>
      <c r="L107" s="125">
        <v>2028</v>
      </c>
      <c r="M107" s="125">
        <v>2028</v>
      </c>
      <c r="N107" s="125">
        <v>2029</v>
      </c>
      <c r="O107" s="125">
        <v>2029</v>
      </c>
      <c r="P107" s="126" t="s">
        <v>133</v>
      </c>
      <c r="Q107" s="126" t="s">
        <v>133</v>
      </c>
      <c r="S107" s="67"/>
      <c r="Y107" s="68"/>
      <c r="Z107" s="67"/>
      <c r="AA107" s="67"/>
    </row>
    <row r="108" spans="1:86" ht="32.25" customHeight="1" x14ac:dyDescent="0.3">
      <c r="B108" s="112" t="s">
        <v>0</v>
      </c>
      <c r="C108" s="112" t="s">
        <v>1</v>
      </c>
      <c r="D108" s="113" t="s">
        <v>100</v>
      </c>
      <c r="E108" s="113" t="s">
        <v>83</v>
      </c>
      <c r="F108" s="112" t="s">
        <v>2</v>
      </c>
      <c r="G108" s="127" t="s">
        <v>87</v>
      </c>
      <c r="H108" s="112" t="s">
        <v>2</v>
      </c>
      <c r="I108" s="127" t="s">
        <v>87</v>
      </c>
      <c r="J108" s="112" t="s">
        <v>2</v>
      </c>
      <c r="K108" s="127" t="s">
        <v>87</v>
      </c>
      <c r="L108" s="112" t="s">
        <v>2</v>
      </c>
      <c r="M108" s="127" t="s">
        <v>87</v>
      </c>
      <c r="N108" s="112" t="s">
        <v>2</v>
      </c>
      <c r="O108" s="127" t="s">
        <v>87</v>
      </c>
      <c r="P108" s="112" t="s">
        <v>2</v>
      </c>
      <c r="Q108" s="127" t="s">
        <v>87</v>
      </c>
      <c r="S108" s="18"/>
      <c r="Y108" s="18"/>
      <c r="Z108" s="18"/>
      <c r="AA108" s="18"/>
      <c r="AB108" s="67"/>
      <c r="AC108" s="67"/>
      <c r="AD108" s="67"/>
      <c r="AE108" s="67"/>
      <c r="AF108" s="67"/>
      <c r="AG108" s="67"/>
      <c r="AH108" s="67"/>
      <c r="AI108" s="67"/>
      <c r="AJ108" s="67"/>
      <c r="AK108" s="67"/>
      <c r="AL108" s="67"/>
      <c r="AM108" s="67"/>
      <c r="AN108" s="67"/>
      <c r="AO108" s="67"/>
      <c r="AP108" s="67"/>
      <c r="AQ108" s="67"/>
      <c r="AR108" s="67"/>
      <c r="AS108" s="67"/>
      <c r="AT108" s="67"/>
      <c r="AU108" s="67"/>
      <c r="AV108" s="67"/>
      <c r="AW108" s="67"/>
      <c r="AX108" s="67"/>
      <c r="AY108" s="67"/>
      <c r="AZ108" s="67"/>
      <c r="BA108" s="67"/>
      <c r="BB108" s="67"/>
      <c r="BC108" s="67"/>
      <c r="BD108" s="67"/>
      <c r="BE108" s="67"/>
      <c r="BF108" s="67"/>
      <c r="BG108" s="67"/>
      <c r="BH108" s="67"/>
      <c r="BI108" s="67"/>
      <c r="BJ108" s="67"/>
      <c r="BK108" s="67"/>
      <c r="BL108" s="67"/>
      <c r="BM108" s="67"/>
      <c r="BN108" s="67"/>
      <c r="BO108" s="67"/>
      <c r="BP108" s="67"/>
      <c r="BQ108" s="67"/>
      <c r="BR108" s="67"/>
    </row>
    <row r="109" spans="1:86" ht="33.75" customHeight="1" x14ac:dyDescent="0.3">
      <c r="B109" s="115" t="s">
        <v>79</v>
      </c>
      <c r="C109" s="115"/>
      <c r="D109" s="115"/>
      <c r="E109" s="115"/>
      <c r="F109" s="128">
        <f t="shared" ref="F109:Q109" si="19">+SUM(F110:F113)</f>
        <v>182.84332680447446</v>
      </c>
      <c r="G109" s="128">
        <f t="shared" si="19"/>
        <v>0</v>
      </c>
      <c r="H109" s="128">
        <f t="shared" si="19"/>
        <v>161.248999895862</v>
      </c>
      <c r="I109" s="128">
        <f t="shared" si="19"/>
        <v>0</v>
      </c>
      <c r="J109" s="128">
        <f t="shared" si="19"/>
        <v>132.87998360960088</v>
      </c>
      <c r="K109" s="128">
        <f t="shared" si="19"/>
        <v>0</v>
      </c>
      <c r="L109" s="128">
        <f t="shared" si="19"/>
        <v>109.39147840698745</v>
      </c>
      <c r="M109" s="128">
        <f t="shared" si="19"/>
        <v>0</v>
      </c>
      <c r="N109" s="128">
        <f t="shared" si="19"/>
        <v>86.303676223721695</v>
      </c>
      <c r="O109" s="128">
        <f t="shared" si="19"/>
        <v>0</v>
      </c>
      <c r="P109" s="128">
        <f t="shared" si="19"/>
        <v>35.437400716905785</v>
      </c>
      <c r="Q109" s="128">
        <f t="shared" si="19"/>
        <v>0</v>
      </c>
      <c r="S109" s="69"/>
      <c r="Y109" s="69"/>
      <c r="Z109" s="69"/>
      <c r="AA109" s="69"/>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row>
    <row r="110" spans="1:86" ht="27.95" customHeight="1" x14ac:dyDescent="0.3">
      <c r="B110" s="106" t="s">
        <v>137</v>
      </c>
      <c r="C110" s="106" t="s">
        <v>178</v>
      </c>
      <c r="D110" s="106" t="str">
        <f>+VLOOKUP($C110,$C$10:$D$45,2,FALSE)</f>
        <v>Pesos</v>
      </c>
      <c r="E110" s="106" t="s">
        <v>79</v>
      </c>
      <c r="F110" s="143">
        <v>160.0970236201488</v>
      </c>
      <c r="G110" s="143">
        <v>0</v>
      </c>
      <c r="H110" s="143">
        <v>157.9438467944137</v>
      </c>
      <c r="I110" s="143">
        <v>0</v>
      </c>
      <c r="J110" s="143">
        <v>132.87998360960088</v>
      </c>
      <c r="K110" s="143">
        <v>0</v>
      </c>
      <c r="L110" s="143">
        <v>109.39147840698745</v>
      </c>
      <c r="M110" s="143">
        <v>0</v>
      </c>
      <c r="N110" s="143">
        <v>86.303676223721695</v>
      </c>
      <c r="O110" s="143">
        <v>0</v>
      </c>
      <c r="P110" s="143">
        <v>35.437400716905785</v>
      </c>
      <c r="Q110" s="143">
        <v>0</v>
      </c>
      <c r="S110" s="53"/>
      <c r="Y110" s="53"/>
      <c r="Z110" s="53"/>
      <c r="AA110" s="53"/>
      <c r="AB110" s="69"/>
      <c r="AC110" s="69"/>
      <c r="AD110" s="69"/>
      <c r="AE110" s="69"/>
      <c r="AF110" s="69"/>
      <c r="AG110" s="69"/>
      <c r="AH110" s="69"/>
      <c r="AI110" s="69"/>
      <c r="AJ110" s="69"/>
      <c r="AK110" s="69"/>
      <c r="AL110" s="69"/>
      <c r="AM110" s="69"/>
      <c r="AN110" s="69"/>
      <c r="AO110" s="69"/>
      <c r="AP110" s="69"/>
      <c r="AQ110" s="69"/>
      <c r="AR110" s="69"/>
      <c r="AS110" s="69"/>
      <c r="AT110" s="69"/>
      <c r="AU110" s="69"/>
      <c r="AV110" s="69"/>
      <c r="AW110" s="69"/>
      <c r="AX110" s="69"/>
      <c r="AY110" s="69"/>
      <c r="AZ110" s="69"/>
      <c r="BA110" s="69"/>
      <c r="BB110" s="69"/>
      <c r="BC110" s="69"/>
      <c r="BD110" s="69"/>
      <c r="BE110" s="69"/>
      <c r="BF110" s="69"/>
      <c r="BG110" s="69"/>
      <c r="BH110" s="69"/>
      <c r="BI110" s="69"/>
      <c r="BJ110" s="69"/>
      <c r="BK110" s="69"/>
      <c r="BL110" s="69"/>
      <c r="BM110" s="69"/>
      <c r="BN110" s="69"/>
      <c r="BO110" s="69"/>
      <c r="BP110" s="69"/>
      <c r="BQ110" s="69"/>
      <c r="BR110" s="69"/>
    </row>
    <row r="111" spans="1:86" ht="27.95" customHeight="1" x14ac:dyDescent="0.3">
      <c r="A111" s="45"/>
      <c r="B111" s="106" t="s">
        <v>3</v>
      </c>
      <c r="C111" s="106" t="s">
        <v>4</v>
      </c>
      <c r="D111" s="106" t="str">
        <f>+VLOOKUP($C111,$C$10:$D$45,2,FALSE)</f>
        <v>Pesos</v>
      </c>
      <c r="E111" s="106" t="s">
        <v>79</v>
      </c>
      <c r="F111" s="143">
        <v>8.8350727328677117</v>
      </c>
      <c r="G111" s="143">
        <v>0</v>
      </c>
      <c r="H111" s="143">
        <v>0.31240454000000006</v>
      </c>
      <c r="I111" s="143">
        <v>0</v>
      </c>
      <c r="J111" s="143">
        <v>0</v>
      </c>
      <c r="K111" s="143">
        <v>0</v>
      </c>
      <c r="L111" s="143">
        <v>0</v>
      </c>
      <c r="M111" s="143">
        <v>0</v>
      </c>
      <c r="N111" s="143">
        <v>0</v>
      </c>
      <c r="O111" s="143">
        <v>0</v>
      </c>
      <c r="P111" s="143">
        <v>0</v>
      </c>
      <c r="Q111" s="143">
        <v>0</v>
      </c>
      <c r="S111" s="53"/>
      <c r="Y111" s="53"/>
      <c r="Z111" s="53"/>
      <c r="AA111" s="53"/>
      <c r="AB111" s="53"/>
      <c r="AC111" s="53"/>
      <c r="AD111" s="53"/>
      <c r="AE111" s="53"/>
      <c r="AF111" s="53"/>
      <c r="AG111" s="53"/>
      <c r="AH111" s="53"/>
      <c r="AI111" s="53"/>
      <c r="AJ111" s="53"/>
      <c r="AK111" s="53"/>
      <c r="AL111" s="53"/>
      <c r="AM111" s="53"/>
      <c r="AN111" s="53"/>
      <c r="AO111" s="53"/>
      <c r="AP111" s="53"/>
      <c r="AQ111" s="53"/>
      <c r="AR111" s="53"/>
      <c r="AS111" s="53"/>
      <c r="AT111" s="53"/>
      <c r="AU111" s="53"/>
      <c r="AV111" s="53"/>
      <c r="AW111" s="53"/>
      <c r="AX111" s="53"/>
      <c r="AY111" s="53"/>
      <c r="AZ111" s="53"/>
      <c r="BA111" s="53"/>
      <c r="BB111" s="53"/>
      <c r="BC111" s="53"/>
      <c r="BD111" s="53"/>
      <c r="BE111" s="53"/>
      <c r="BF111" s="53"/>
      <c r="BG111" s="53"/>
      <c r="BH111" s="53"/>
      <c r="BI111" s="53"/>
      <c r="BJ111" s="53"/>
      <c r="BK111" s="53"/>
      <c r="BL111" s="53"/>
      <c r="BM111" s="53"/>
      <c r="BN111" s="53"/>
      <c r="BO111" s="53"/>
      <c r="BP111" s="53"/>
      <c r="BQ111" s="53"/>
      <c r="BR111" s="53"/>
    </row>
    <row r="112" spans="1:86" ht="27.95" customHeight="1" x14ac:dyDescent="0.3">
      <c r="A112" s="45"/>
      <c r="B112" s="106" t="s">
        <v>5</v>
      </c>
      <c r="C112" s="106" t="s">
        <v>6</v>
      </c>
      <c r="D112" s="106" t="str">
        <f>+VLOOKUP($C112,$C$10:$D$45,2,FALSE)</f>
        <v>Pesos</v>
      </c>
      <c r="E112" s="106" t="s">
        <v>79</v>
      </c>
      <c r="F112" s="143">
        <v>13.062261660000001</v>
      </c>
      <c r="G112" s="143">
        <v>0</v>
      </c>
      <c r="H112" s="143">
        <v>2.9825150299999996</v>
      </c>
      <c r="I112" s="143">
        <v>0</v>
      </c>
      <c r="J112" s="143">
        <v>0</v>
      </c>
      <c r="K112" s="143">
        <v>0</v>
      </c>
      <c r="L112" s="143">
        <v>0</v>
      </c>
      <c r="M112" s="143">
        <v>0</v>
      </c>
      <c r="N112" s="143">
        <v>0</v>
      </c>
      <c r="O112" s="143">
        <v>0</v>
      </c>
      <c r="P112" s="143">
        <v>0</v>
      </c>
      <c r="Q112" s="143">
        <v>0</v>
      </c>
      <c r="S112" s="53"/>
      <c r="Y112" s="53"/>
      <c r="Z112" s="53"/>
      <c r="AA112" s="53"/>
      <c r="AB112" s="53"/>
      <c r="AC112" s="53"/>
      <c r="AD112" s="53"/>
      <c r="AE112" s="53"/>
      <c r="AF112" s="53"/>
      <c r="AG112" s="53"/>
      <c r="AH112" s="53"/>
      <c r="AI112" s="53"/>
      <c r="AJ112" s="53"/>
      <c r="AK112" s="53"/>
      <c r="AL112" s="53"/>
      <c r="AM112" s="53"/>
      <c r="AN112" s="53"/>
      <c r="AO112" s="53"/>
      <c r="AP112" s="53"/>
      <c r="AQ112" s="53"/>
      <c r="AR112" s="53"/>
      <c r="AS112" s="53"/>
      <c r="AT112" s="53"/>
      <c r="AU112" s="53"/>
      <c r="AV112" s="53"/>
      <c r="AW112" s="53"/>
      <c r="AX112" s="53"/>
      <c r="AY112" s="53"/>
      <c r="AZ112" s="53"/>
      <c r="BA112" s="53"/>
      <c r="BB112" s="53"/>
      <c r="BC112" s="53"/>
      <c r="BD112" s="53"/>
      <c r="BE112" s="53"/>
      <c r="BF112" s="53"/>
      <c r="BG112" s="53"/>
      <c r="BH112" s="53"/>
      <c r="BI112" s="53"/>
      <c r="BJ112" s="53"/>
      <c r="BK112" s="53"/>
      <c r="BL112" s="53"/>
      <c r="BM112" s="53"/>
      <c r="BN112" s="53"/>
      <c r="BO112" s="53"/>
      <c r="BP112" s="53"/>
      <c r="BQ112" s="53"/>
      <c r="BR112" s="53"/>
    </row>
    <row r="113" spans="1:70" ht="27.95" customHeight="1" x14ac:dyDescent="0.3">
      <c r="A113" s="45"/>
      <c r="B113" s="106" t="s">
        <v>7</v>
      </c>
      <c r="C113" s="106" t="s">
        <v>8</v>
      </c>
      <c r="D113" s="106" t="str">
        <f>+VLOOKUP($C113,$C$10:$D$45,2,FALSE)</f>
        <v>Pesos</v>
      </c>
      <c r="E113" s="106" t="s">
        <v>79</v>
      </c>
      <c r="F113" s="143">
        <v>0.84896879145795034</v>
      </c>
      <c r="G113" s="143">
        <v>0</v>
      </c>
      <c r="H113" s="143">
        <v>1.0233531448311968E-2</v>
      </c>
      <c r="I113" s="143">
        <v>0</v>
      </c>
      <c r="J113" s="143">
        <v>0</v>
      </c>
      <c r="K113" s="143">
        <v>0</v>
      </c>
      <c r="L113" s="143">
        <v>0</v>
      </c>
      <c r="M113" s="143">
        <v>0</v>
      </c>
      <c r="N113" s="143">
        <v>0</v>
      </c>
      <c r="O113" s="143">
        <v>0</v>
      </c>
      <c r="P113" s="143">
        <v>0</v>
      </c>
      <c r="Q113" s="143">
        <v>0</v>
      </c>
      <c r="S113" s="53"/>
      <c r="Y113" s="53"/>
      <c r="Z113" s="53"/>
      <c r="AA113" s="53"/>
      <c r="AB113" s="53"/>
      <c r="AC113" s="53"/>
      <c r="AD113" s="53"/>
      <c r="AE113" s="53"/>
      <c r="AF113" s="53"/>
      <c r="AG113" s="53"/>
      <c r="AH113" s="53"/>
      <c r="AI113" s="53"/>
      <c r="AJ113" s="53"/>
      <c r="AK113" s="53"/>
      <c r="AL113" s="53"/>
      <c r="AM113" s="53"/>
      <c r="AN113" s="53"/>
      <c r="AO113" s="53"/>
      <c r="AP113" s="53"/>
      <c r="AQ113" s="53"/>
      <c r="AR113" s="53"/>
      <c r="AS113" s="53"/>
      <c r="AT113" s="53"/>
      <c r="AU113" s="53"/>
      <c r="AV113" s="53"/>
      <c r="AW113" s="53"/>
      <c r="AX113" s="53"/>
      <c r="AY113" s="53"/>
      <c r="AZ113" s="53"/>
      <c r="BA113" s="53"/>
      <c r="BB113" s="53"/>
      <c r="BC113" s="53"/>
      <c r="BD113" s="53"/>
      <c r="BE113" s="53"/>
      <c r="BF113" s="53"/>
      <c r="BG113" s="53"/>
      <c r="BH113" s="53"/>
      <c r="BI113" s="53"/>
      <c r="BJ113" s="53"/>
      <c r="BK113" s="53"/>
      <c r="BL113" s="53"/>
      <c r="BM113" s="53"/>
      <c r="BN113" s="53"/>
      <c r="BO113" s="53"/>
      <c r="BP113" s="53"/>
      <c r="BQ113" s="53"/>
      <c r="BR113" s="53"/>
    </row>
    <row r="114" spans="1:70" ht="27.95" customHeight="1" x14ac:dyDescent="0.3">
      <c r="A114" s="45"/>
      <c r="B114" s="115" t="s">
        <v>80</v>
      </c>
      <c r="C114" s="115"/>
      <c r="D114" s="115"/>
      <c r="E114" s="115"/>
      <c r="F114" s="128">
        <f>+F116+F115</f>
        <v>11835.61740592858</v>
      </c>
      <c r="G114" s="128">
        <f t="shared" ref="G114:Q114" si="20">+G116+G115</f>
        <v>0</v>
      </c>
      <c r="H114" s="128">
        <f t="shared" si="20"/>
        <v>9863.560769838743</v>
      </c>
      <c r="I114" s="128">
        <f t="shared" si="20"/>
        <v>0</v>
      </c>
      <c r="J114" s="128">
        <f t="shared" si="20"/>
        <v>5243.8989772606428</v>
      </c>
      <c r="K114" s="128">
        <f t="shared" si="20"/>
        <v>0</v>
      </c>
      <c r="L114" s="128">
        <f t="shared" si="20"/>
        <v>0</v>
      </c>
      <c r="M114" s="128">
        <f t="shared" si="20"/>
        <v>0</v>
      </c>
      <c r="N114" s="128">
        <f t="shared" si="20"/>
        <v>0</v>
      </c>
      <c r="O114" s="128">
        <f t="shared" si="20"/>
        <v>0</v>
      </c>
      <c r="P114" s="128">
        <f t="shared" si="20"/>
        <v>0</v>
      </c>
      <c r="Q114" s="128">
        <f t="shared" si="20"/>
        <v>0</v>
      </c>
      <c r="S114" s="69"/>
      <c r="Y114" s="69"/>
      <c r="Z114" s="69"/>
      <c r="AA114" s="69"/>
      <c r="AB114" s="53"/>
      <c r="AC114" s="53"/>
      <c r="AD114" s="53"/>
      <c r="AE114" s="53"/>
      <c r="AF114" s="53"/>
      <c r="AG114" s="53"/>
      <c r="AH114" s="53"/>
      <c r="AI114" s="53"/>
      <c r="AJ114" s="53"/>
      <c r="AK114" s="53"/>
      <c r="AL114" s="53"/>
      <c r="AM114" s="53"/>
      <c r="AN114" s="53"/>
      <c r="AO114" s="53"/>
      <c r="AP114" s="53"/>
      <c r="AQ114" s="53"/>
      <c r="AR114" s="53"/>
      <c r="AS114" s="53"/>
      <c r="AT114" s="53"/>
      <c r="AU114" s="53"/>
      <c r="AV114" s="53"/>
      <c r="AW114" s="53"/>
      <c r="AX114" s="53"/>
      <c r="AY114" s="53"/>
      <c r="AZ114" s="53"/>
      <c r="BA114" s="53"/>
      <c r="BB114" s="53"/>
      <c r="BC114" s="53"/>
      <c r="BD114" s="53"/>
      <c r="BE114" s="53"/>
      <c r="BF114" s="53"/>
      <c r="BG114" s="53"/>
      <c r="BH114" s="53"/>
      <c r="BI114" s="53"/>
      <c r="BJ114" s="53"/>
      <c r="BK114" s="53"/>
      <c r="BL114" s="53"/>
      <c r="BM114" s="53"/>
      <c r="BN114" s="53"/>
      <c r="BO114" s="53"/>
      <c r="BP114" s="53"/>
      <c r="BQ114" s="53"/>
      <c r="BR114" s="53"/>
    </row>
    <row r="115" spans="1:70" ht="27.95" customHeight="1" x14ac:dyDescent="0.3">
      <c r="A115" s="45"/>
      <c r="B115" s="5" t="s">
        <v>186</v>
      </c>
      <c r="C115" s="5" t="s">
        <v>187</v>
      </c>
      <c r="D115" s="5" t="s">
        <v>2</v>
      </c>
      <c r="E115" s="106" t="s">
        <v>80</v>
      </c>
      <c r="F115" s="143">
        <v>8631.5691385950286</v>
      </c>
      <c r="G115" s="143">
        <v>0</v>
      </c>
      <c r="H115" s="143">
        <v>8711.9431632810083</v>
      </c>
      <c r="I115" s="143">
        <v>0</v>
      </c>
      <c r="J115" s="143">
        <v>5143.3494566378286</v>
      </c>
      <c r="K115" s="143">
        <v>0</v>
      </c>
      <c r="L115" s="143">
        <v>0</v>
      </c>
      <c r="M115" s="143">
        <v>0</v>
      </c>
      <c r="N115" s="143">
        <v>0</v>
      </c>
      <c r="O115" s="143">
        <v>0</v>
      </c>
      <c r="P115" s="143">
        <v>0</v>
      </c>
      <c r="Q115" s="143">
        <v>0</v>
      </c>
      <c r="Y115" s="53"/>
      <c r="Z115" s="53"/>
      <c r="AA115" s="53"/>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c r="AY115" s="69"/>
      <c r="AZ115" s="69"/>
      <c r="BA115" s="69"/>
      <c r="BB115" s="69"/>
      <c r="BC115" s="69"/>
      <c r="BD115" s="69"/>
      <c r="BE115" s="69"/>
      <c r="BF115" s="69"/>
      <c r="BG115" s="69"/>
      <c r="BH115" s="69"/>
      <c r="BI115" s="69"/>
      <c r="BJ115" s="69"/>
      <c r="BK115" s="69"/>
      <c r="BL115" s="69"/>
      <c r="BM115" s="69"/>
      <c r="BN115" s="69"/>
      <c r="BO115" s="69"/>
      <c r="BP115" s="69"/>
      <c r="BQ115" s="69"/>
      <c r="BR115" s="69"/>
    </row>
    <row r="116" spans="1:70" ht="27.95" customHeight="1" x14ac:dyDescent="0.3">
      <c r="A116" s="45"/>
      <c r="B116" s="106" t="s">
        <v>108</v>
      </c>
      <c r="C116" s="106" t="s">
        <v>109</v>
      </c>
      <c r="D116" s="106" t="str">
        <f>+VLOOKUP($C116,$C$10:$D$45,2,FALSE)</f>
        <v>Pesos</v>
      </c>
      <c r="E116" s="106" t="s">
        <v>80</v>
      </c>
      <c r="F116" s="143">
        <v>3204.0482673335509</v>
      </c>
      <c r="G116" s="143">
        <v>0</v>
      </c>
      <c r="H116" s="143">
        <v>1151.6176065577345</v>
      </c>
      <c r="I116" s="143">
        <v>0</v>
      </c>
      <c r="J116" s="143">
        <v>100.54952062281464</v>
      </c>
      <c r="K116" s="143">
        <v>0</v>
      </c>
      <c r="L116" s="143">
        <v>0</v>
      </c>
      <c r="M116" s="143">
        <v>0</v>
      </c>
      <c r="N116" s="143">
        <v>0</v>
      </c>
      <c r="O116" s="143">
        <v>0</v>
      </c>
      <c r="P116" s="143">
        <v>0</v>
      </c>
      <c r="Q116" s="143">
        <v>0</v>
      </c>
      <c r="Y116" s="53"/>
      <c r="Z116" s="53"/>
      <c r="AA116" s="53"/>
      <c r="AB116" s="53"/>
      <c r="AC116" s="53"/>
      <c r="AD116" s="53"/>
      <c r="AE116" s="53"/>
      <c r="AF116" s="53"/>
      <c r="AG116" s="53"/>
      <c r="AH116" s="53"/>
      <c r="AI116" s="53"/>
      <c r="AJ116" s="53"/>
      <c r="AK116" s="53"/>
      <c r="AL116" s="53"/>
      <c r="AM116" s="53"/>
      <c r="AN116" s="53"/>
      <c r="AO116" s="53"/>
      <c r="AP116" s="53"/>
      <c r="AQ116" s="53"/>
      <c r="AR116" s="53"/>
      <c r="AS116" s="53"/>
      <c r="AT116" s="53"/>
      <c r="AU116" s="53"/>
      <c r="AV116" s="53"/>
      <c r="AW116" s="53"/>
      <c r="AX116" s="53"/>
      <c r="AY116" s="53"/>
      <c r="AZ116" s="53"/>
      <c r="BA116" s="53"/>
      <c r="BB116" s="53"/>
      <c r="BC116" s="53"/>
      <c r="BD116" s="53"/>
      <c r="BE116" s="53"/>
      <c r="BF116" s="53"/>
      <c r="BG116" s="53"/>
      <c r="BH116" s="53"/>
      <c r="BI116" s="53"/>
      <c r="BJ116" s="53"/>
      <c r="BK116" s="53"/>
      <c r="BL116" s="53"/>
      <c r="BM116" s="53"/>
      <c r="BN116" s="53"/>
      <c r="BO116" s="53"/>
      <c r="BP116" s="53"/>
      <c r="BQ116" s="53"/>
      <c r="BR116" s="53"/>
    </row>
    <row r="117" spans="1:70" ht="27.95" customHeight="1" x14ac:dyDescent="0.3">
      <c r="A117" s="45"/>
      <c r="B117" s="115" t="s">
        <v>202</v>
      </c>
      <c r="C117" s="115"/>
      <c r="D117" s="115"/>
      <c r="E117" s="115"/>
      <c r="F117" s="203">
        <f>+F118</f>
        <v>4189.6375644416948</v>
      </c>
      <c r="G117" s="203">
        <f t="shared" ref="G117:Q117" si="21">+G118</f>
        <v>0</v>
      </c>
      <c r="H117" s="203">
        <f t="shared" si="21"/>
        <v>7085.8674483877057</v>
      </c>
      <c r="I117" s="203">
        <f t="shared" si="21"/>
        <v>0</v>
      </c>
      <c r="J117" s="203">
        <f t="shared" si="21"/>
        <v>5553.6504229538341</v>
      </c>
      <c r="K117" s="203">
        <f t="shared" si="21"/>
        <v>0</v>
      </c>
      <c r="L117" s="203">
        <f t="shared" si="21"/>
        <v>4430.6162221973955</v>
      </c>
      <c r="M117" s="203">
        <f t="shared" si="21"/>
        <v>0</v>
      </c>
      <c r="N117" s="203">
        <f t="shared" si="21"/>
        <v>2985.3515547638231</v>
      </c>
      <c r="O117" s="203">
        <f t="shared" si="21"/>
        <v>0</v>
      </c>
      <c r="P117" s="203">
        <f t="shared" si="21"/>
        <v>1797.8343085600279</v>
      </c>
      <c r="Q117" s="203">
        <f t="shared" si="21"/>
        <v>0</v>
      </c>
      <c r="Y117" s="53"/>
      <c r="Z117" s="53"/>
      <c r="AA117" s="53"/>
      <c r="AB117" s="53"/>
      <c r="AC117" s="53"/>
      <c r="AD117" s="53"/>
      <c r="AE117" s="53"/>
      <c r="AF117" s="53"/>
      <c r="AG117" s="53"/>
      <c r="AH117" s="53"/>
      <c r="AI117" s="53"/>
      <c r="AJ117" s="53"/>
      <c r="AK117" s="53"/>
      <c r="AL117" s="53"/>
      <c r="AM117" s="53"/>
      <c r="AN117" s="53"/>
      <c r="AO117" s="53"/>
      <c r="AP117" s="53"/>
      <c r="AQ117" s="53"/>
      <c r="AR117" s="53"/>
      <c r="AS117" s="53"/>
      <c r="AT117" s="53"/>
      <c r="AU117" s="53"/>
      <c r="AV117" s="53"/>
      <c r="AW117" s="53"/>
      <c r="AX117" s="53"/>
      <c r="AY117" s="53"/>
      <c r="AZ117" s="53"/>
      <c r="BA117" s="53"/>
      <c r="BB117" s="53"/>
      <c r="BC117" s="53"/>
      <c r="BD117" s="53"/>
      <c r="BE117" s="53"/>
      <c r="BF117" s="53"/>
      <c r="BG117" s="53"/>
      <c r="BH117" s="53"/>
      <c r="BI117" s="53"/>
      <c r="BJ117" s="53"/>
      <c r="BK117" s="53"/>
      <c r="BL117" s="53"/>
      <c r="BM117" s="53"/>
      <c r="BN117" s="53"/>
      <c r="BO117" s="53"/>
      <c r="BP117" s="53"/>
      <c r="BQ117" s="53"/>
      <c r="BR117" s="53"/>
    </row>
    <row r="118" spans="1:70" ht="27.95" customHeight="1" x14ac:dyDescent="0.3">
      <c r="A118" s="45"/>
      <c r="B118" s="106" t="s">
        <v>200</v>
      </c>
      <c r="C118" s="106" t="s">
        <v>201</v>
      </c>
      <c r="D118" s="106" t="s">
        <v>2</v>
      </c>
      <c r="E118" s="106" t="s">
        <v>200</v>
      </c>
      <c r="F118" s="143">
        <v>4189.6375644416948</v>
      </c>
      <c r="G118" s="143">
        <v>0</v>
      </c>
      <c r="H118" s="143">
        <v>7085.8674483877057</v>
      </c>
      <c r="I118" s="143">
        <v>0</v>
      </c>
      <c r="J118" s="143">
        <v>5553.6504229538341</v>
      </c>
      <c r="K118" s="143">
        <v>0</v>
      </c>
      <c r="L118" s="143">
        <v>4430.6162221973955</v>
      </c>
      <c r="M118" s="143">
        <v>0</v>
      </c>
      <c r="N118" s="143">
        <v>2985.3515547638231</v>
      </c>
      <c r="O118" s="143">
        <v>0</v>
      </c>
      <c r="P118" s="143">
        <v>1797.8343085600279</v>
      </c>
      <c r="Q118" s="143">
        <v>0</v>
      </c>
      <c r="Y118" s="53"/>
      <c r="Z118" s="53"/>
      <c r="AA118" s="53"/>
      <c r="AB118" s="53"/>
      <c r="AC118" s="53"/>
      <c r="AD118" s="53"/>
      <c r="AE118" s="53"/>
      <c r="AF118" s="53"/>
      <c r="AG118" s="53"/>
      <c r="AH118" s="53"/>
      <c r="AI118" s="53"/>
      <c r="AJ118" s="53"/>
      <c r="AK118" s="53"/>
      <c r="AL118" s="53"/>
      <c r="AM118" s="53"/>
      <c r="AN118" s="53"/>
      <c r="AO118" s="53"/>
      <c r="AP118" s="53"/>
      <c r="AQ118" s="53"/>
      <c r="AR118" s="53"/>
      <c r="AS118" s="53"/>
      <c r="AT118" s="53"/>
      <c r="AU118" s="53"/>
      <c r="AV118" s="53"/>
      <c r="AW118" s="53"/>
      <c r="AX118" s="53"/>
      <c r="AY118" s="53"/>
      <c r="AZ118" s="53"/>
      <c r="BA118" s="53"/>
      <c r="BB118" s="53"/>
      <c r="BC118" s="53"/>
      <c r="BD118" s="53"/>
      <c r="BE118" s="53"/>
      <c r="BF118" s="53"/>
      <c r="BG118" s="53"/>
      <c r="BH118" s="53"/>
      <c r="BI118" s="53"/>
      <c r="BJ118" s="53"/>
      <c r="BK118" s="53"/>
      <c r="BL118" s="53"/>
      <c r="BM118" s="53"/>
      <c r="BN118" s="53"/>
      <c r="BO118" s="53"/>
      <c r="BP118" s="53"/>
      <c r="BQ118" s="53"/>
      <c r="BR118" s="53"/>
    </row>
    <row r="119" spans="1:70" ht="27.95" customHeight="1" x14ac:dyDescent="0.3">
      <c r="A119" s="45"/>
      <c r="B119" s="115" t="s">
        <v>9</v>
      </c>
      <c r="C119" s="115"/>
      <c r="D119" s="115"/>
      <c r="E119" s="115"/>
      <c r="F119" s="128">
        <f t="shared" ref="F119:Q119" si="22">+F120+F131</f>
        <v>0</v>
      </c>
      <c r="G119" s="128">
        <f t="shared" si="22"/>
        <v>9.2005081192872726</v>
      </c>
      <c r="H119" s="128">
        <f t="shared" si="22"/>
        <v>0</v>
      </c>
      <c r="I119" s="128">
        <f t="shared" si="22"/>
        <v>9.3046967882567753</v>
      </c>
      <c r="J119" s="128">
        <f t="shared" si="22"/>
        <v>0</v>
      </c>
      <c r="K119" s="128">
        <f t="shared" si="22"/>
        <v>7.7880670643155785</v>
      </c>
      <c r="L119" s="128">
        <f t="shared" si="22"/>
        <v>0</v>
      </c>
      <c r="M119" s="128">
        <f t="shared" si="22"/>
        <v>6.429958328762595</v>
      </c>
      <c r="N119" s="128">
        <f t="shared" si="22"/>
        <v>0</v>
      </c>
      <c r="O119" s="128">
        <f t="shared" si="22"/>
        <v>4.9846538521546062</v>
      </c>
      <c r="P119" s="128">
        <f t="shared" si="22"/>
        <v>0</v>
      </c>
      <c r="Q119" s="128">
        <f t="shared" si="22"/>
        <v>1.8084174841758811</v>
      </c>
      <c r="S119" s="69"/>
      <c r="Y119" s="69"/>
      <c r="Z119" s="69"/>
      <c r="AA119" s="69"/>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53"/>
      <c r="BE119" s="53"/>
      <c r="BF119" s="53"/>
      <c r="BG119" s="53"/>
      <c r="BH119" s="53"/>
      <c r="BI119" s="53"/>
      <c r="BJ119" s="53"/>
      <c r="BK119" s="53"/>
      <c r="BL119" s="53"/>
      <c r="BM119" s="53"/>
      <c r="BN119" s="53"/>
      <c r="BO119" s="53"/>
      <c r="BP119" s="53"/>
      <c r="BQ119" s="53"/>
      <c r="BR119" s="53"/>
    </row>
    <row r="120" spans="1:70" ht="27.95" customHeight="1" x14ac:dyDescent="0.3">
      <c r="A120" s="45"/>
      <c r="B120" s="120" t="s">
        <v>10</v>
      </c>
      <c r="C120" s="120"/>
      <c r="D120" s="120"/>
      <c r="E120" s="120"/>
      <c r="F120" s="131">
        <f t="shared" ref="F120:Q120" si="23">+SUM(F121:F130)</f>
        <v>0</v>
      </c>
      <c r="G120" s="131">
        <f t="shared" si="23"/>
        <v>7.9474040113704971</v>
      </c>
      <c r="H120" s="131">
        <f t="shared" si="23"/>
        <v>0</v>
      </c>
      <c r="I120" s="131">
        <f t="shared" si="23"/>
        <v>7.838933156489551</v>
      </c>
      <c r="J120" s="131">
        <f t="shared" si="23"/>
        <v>0</v>
      </c>
      <c r="K120" s="131">
        <f t="shared" si="23"/>
        <v>6.6131138174639323</v>
      </c>
      <c r="L120" s="131">
        <f t="shared" si="23"/>
        <v>0</v>
      </c>
      <c r="M120" s="131">
        <f t="shared" si="23"/>
        <v>5.3653030094672074</v>
      </c>
      <c r="N120" s="131">
        <f t="shared" si="23"/>
        <v>0</v>
      </c>
      <c r="O120" s="131">
        <f t="shared" si="23"/>
        <v>4.0179424097340908</v>
      </c>
      <c r="P120" s="131">
        <f t="shared" si="23"/>
        <v>0</v>
      </c>
      <c r="Q120" s="131">
        <f t="shared" si="23"/>
        <v>1.2964401272752564</v>
      </c>
      <c r="S120" s="72"/>
      <c r="Y120" s="72"/>
      <c r="Z120" s="72"/>
      <c r="AA120" s="72"/>
      <c r="AB120" s="69"/>
      <c r="AC120" s="69"/>
      <c r="AD120" s="69"/>
      <c r="AE120" s="69"/>
      <c r="AF120" s="69"/>
      <c r="AG120" s="69"/>
      <c r="AH120" s="69"/>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c r="BE120" s="69"/>
      <c r="BF120" s="69"/>
      <c r="BG120" s="69"/>
      <c r="BH120" s="69"/>
      <c r="BI120" s="69"/>
      <c r="BJ120" s="69"/>
      <c r="BK120" s="69"/>
      <c r="BL120" s="69"/>
      <c r="BM120" s="69"/>
      <c r="BN120" s="69"/>
      <c r="BO120" s="69"/>
      <c r="BP120" s="69"/>
      <c r="BQ120" s="69"/>
      <c r="BR120" s="69"/>
    </row>
    <row r="121" spans="1:70" ht="27.95" customHeight="1" x14ac:dyDescent="0.3">
      <c r="A121" s="45"/>
      <c r="B121" s="106" t="s">
        <v>94</v>
      </c>
      <c r="C121" s="106" t="s">
        <v>95</v>
      </c>
      <c r="D121" s="106" t="str">
        <f>+VLOOKUP($C121,$C$10:$D$45,2,FALSE)</f>
        <v>USD</v>
      </c>
      <c r="E121" s="106" t="s">
        <v>81</v>
      </c>
      <c r="F121" s="143">
        <v>0</v>
      </c>
      <c r="G121" s="143">
        <v>2.0961212300000001</v>
      </c>
      <c r="H121" s="143">
        <v>0</v>
      </c>
      <c r="I121" s="143">
        <v>2.04692780266992</v>
      </c>
      <c r="J121" s="143">
        <v>0</v>
      </c>
      <c r="K121" s="143">
        <v>1.8777265461224928</v>
      </c>
      <c r="L121" s="143">
        <v>0</v>
      </c>
      <c r="M121" s="143">
        <v>1.5522312930896047</v>
      </c>
      <c r="N121" s="143">
        <v>0</v>
      </c>
      <c r="O121" s="143">
        <v>1.2053804362575566</v>
      </c>
      <c r="P121" s="143">
        <v>0</v>
      </c>
      <c r="Q121" s="143">
        <v>0.1642497850755239</v>
      </c>
      <c r="S121" s="53"/>
      <c r="Y121" s="53"/>
      <c r="Z121" s="53"/>
      <c r="AA121" s="53"/>
      <c r="AB121" s="72"/>
      <c r="AC121" s="72"/>
      <c r="AD121" s="72"/>
      <c r="AE121" s="72"/>
      <c r="AF121" s="72"/>
      <c r="AG121" s="72"/>
      <c r="AH121" s="72"/>
      <c r="AI121" s="72"/>
      <c r="AJ121" s="72"/>
      <c r="AK121" s="72"/>
      <c r="AL121" s="72"/>
      <c r="AM121" s="72"/>
      <c r="AN121" s="72"/>
      <c r="AO121" s="72"/>
      <c r="AP121" s="72"/>
      <c r="AQ121" s="72"/>
      <c r="AR121" s="72"/>
      <c r="AS121" s="72"/>
      <c r="AT121" s="72"/>
      <c r="AU121" s="72"/>
      <c r="AV121" s="72"/>
      <c r="AW121" s="72"/>
      <c r="AX121" s="72"/>
      <c r="AY121" s="72"/>
      <c r="AZ121" s="72"/>
      <c r="BA121" s="72"/>
      <c r="BB121" s="72"/>
      <c r="BC121" s="72"/>
      <c r="BD121" s="72"/>
      <c r="BE121" s="72"/>
      <c r="BF121" s="72"/>
      <c r="BG121" s="72"/>
      <c r="BH121" s="72"/>
      <c r="BI121" s="72"/>
      <c r="BJ121" s="72"/>
      <c r="BK121" s="72"/>
      <c r="BL121" s="72"/>
      <c r="BM121" s="72"/>
      <c r="BN121" s="72"/>
      <c r="BO121" s="72"/>
      <c r="BP121" s="72"/>
      <c r="BQ121" s="72"/>
      <c r="BR121" s="72"/>
    </row>
    <row r="122" spans="1:70" ht="27.95" customHeight="1" x14ac:dyDescent="0.3">
      <c r="A122" s="45"/>
      <c r="B122" s="106" t="s">
        <v>17</v>
      </c>
      <c r="C122" s="106" t="s">
        <v>18</v>
      </c>
      <c r="D122" s="106" t="str">
        <f>+VLOOKUP($C122,$C$10:$D$45,2,FALSE)</f>
        <v>USD</v>
      </c>
      <c r="E122" s="106" t="s">
        <v>81</v>
      </c>
      <c r="F122" s="143">
        <v>0</v>
      </c>
      <c r="G122" s="143">
        <v>2.28159592</v>
      </c>
      <c r="H122" s="143">
        <v>0</v>
      </c>
      <c r="I122" s="143">
        <v>1.9208095062744337</v>
      </c>
      <c r="J122" s="143">
        <v>0</v>
      </c>
      <c r="K122" s="143">
        <v>1.5699142353403326</v>
      </c>
      <c r="L122" s="143">
        <v>0</v>
      </c>
      <c r="M122" s="143">
        <v>1.3164533991280225</v>
      </c>
      <c r="N122" s="143">
        <v>0</v>
      </c>
      <c r="O122" s="143">
        <v>0.97055833619949405</v>
      </c>
      <c r="P122" s="143">
        <v>0</v>
      </c>
      <c r="Q122" s="143">
        <v>0</v>
      </c>
      <c r="S122" s="53"/>
      <c r="Y122" s="53"/>
      <c r="Z122" s="53"/>
      <c r="AA122" s="53"/>
      <c r="AB122" s="53"/>
      <c r="AC122" s="53"/>
      <c r="AD122" s="53"/>
      <c r="AE122" s="53"/>
      <c r="AF122" s="53"/>
      <c r="AG122" s="53"/>
      <c r="AH122" s="53"/>
      <c r="AI122" s="53"/>
      <c r="AJ122" s="53"/>
      <c r="AK122" s="53"/>
      <c r="AL122" s="53"/>
      <c r="AM122" s="53"/>
      <c r="AN122" s="53"/>
      <c r="AO122" s="53"/>
      <c r="AP122" s="53"/>
      <c r="AQ122" s="53"/>
      <c r="AR122" s="53"/>
      <c r="AS122" s="53"/>
      <c r="AT122" s="53"/>
      <c r="AU122" s="53"/>
      <c r="AV122" s="53"/>
      <c r="AW122" s="53"/>
      <c r="AX122" s="53"/>
      <c r="AY122" s="53"/>
      <c r="AZ122" s="53"/>
      <c r="BA122" s="53"/>
      <c r="BB122" s="53"/>
      <c r="BC122" s="53"/>
      <c r="BD122" s="53"/>
      <c r="BE122" s="53"/>
      <c r="BF122" s="53"/>
      <c r="BG122" s="53"/>
      <c r="BH122" s="53"/>
      <c r="BI122" s="53"/>
      <c r="BJ122" s="53"/>
      <c r="BK122" s="53"/>
      <c r="BL122" s="53"/>
      <c r="BM122" s="53"/>
      <c r="BN122" s="53"/>
      <c r="BO122" s="53"/>
      <c r="BP122" s="53"/>
      <c r="BQ122" s="53"/>
      <c r="BR122" s="53"/>
    </row>
    <row r="123" spans="1:70" ht="27.95" customHeight="1" x14ac:dyDescent="0.3">
      <c r="A123" s="45"/>
      <c r="B123" s="106" t="s">
        <v>11</v>
      </c>
      <c r="C123" s="106" t="s">
        <v>12</v>
      </c>
      <c r="D123" s="106" t="str">
        <f>+VLOOKUP($C123,$C$10:$D$45,2,FALSE)</f>
        <v>USD</v>
      </c>
      <c r="E123" s="106" t="s">
        <v>81</v>
      </c>
      <c r="F123" s="143">
        <v>0</v>
      </c>
      <c r="G123" s="143">
        <v>1.4862971420628679</v>
      </c>
      <c r="H123" s="143">
        <v>0</v>
      </c>
      <c r="I123" s="143">
        <v>1.5136158916803149</v>
      </c>
      <c r="J123" s="143">
        <v>0</v>
      </c>
      <c r="K123" s="143">
        <v>1.2662607167094957</v>
      </c>
      <c r="L123" s="143">
        <v>0</v>
      </c>
      <c r="M123" s="143">
        <v>0.98216491787611948</v>
      </c>
      <c r="N123" s="143">
        <v>0</v>
      </c>
      <c r="O123" s="143">
        <v>0.72880511943213833</v>
      </c>
      <c r="P123" s="143">
        <v>0</v>
      </c>
      <c r="Q123" s="143">
        <v>0</v>
      </c>
      <c r="S123" s="53"/>
      <c r="Y123" s="53"/>
      <c r="Z123" s="53"/>
      <c r="AA123" s="53"/>
      <c r="AB123" s="53"/>
      <c r="AC123" s="53"/>
      <c r="AD123" s="53"/>
      <c r="AE123" s="53"/>
      <c r="AF123" s="53"/>
      <c r="AG123" s="53"/>
      <c r="AH123" s="53"/>
      <c r="AI123" s="53"/>
      <c r="AJ123" s="53"/>
      <c r="AK123" s="53"/>
      <c r="AL123" s="53"/>
      <c r="AM123" s="53"/>
      <c r="AN123" s="53"/>
      <c r="AO123" s="53"/>
      <c r="AP123" s="53"/>
      <c r="AQ123" s="53"/>
      <c r="AR123" s="53"/>
      <c r="AS123" s="53"/>
      <c r="AT123" s="53"/>
      <c r="AU123" s="53"/>
      <c r="AV123" s="53"/>
      <c r="AW123" s="53"/>
      <c r="AX123" s="53"/>
      <c r="AY123" s="53"/>
      <c r="AZ123" s="53"/>
      <c r="BA123" s="53"/>
      <c r="BB123" s="53"/>
      <c r="BC123" s="53"/>
      <c r="BD123" s="53"/>
      <c r="BE123" s="53"/>
      <c r="BF123" s="53"/>
      <c r="BG123" s="53"/>
      <c r="BH123" s="53"/>
      <c r="BI123" s="53"/>
      <c r="BJ123" s="53"/>
      <c r="BK123" s="53"/>
      <c r="BL123" s="53"/>
      <c r="BM123" s="53"/>
      <c r="BN123" s="53"/>
      <c r="BO123" s="53"/>
      <c r="BP123" s="53"/>
      <c r="BQ123" s="53"/>
      <c r="BR123" s="53"/>
    </row>
    <row r="124" spans="1:70" ht="27.95" customHeight="1" x14ac:dyDescent="0.3">
      <c r="A124" s="45"/>
      <c r="B124" s="106" t="s">
        <v>13</v>
      </c>
      <c r="C124" s="106" t="s">
        <v>14</v>
      </c>
      <c r="D124" s="106" t="str">
        <f>+VLOOKUP($C124,$C$10:$D$45,2,FALSE)</f>
        <v>USD</v>
      </c>
      <c r="E124" s="106" t="s">
        <v>81</v>
      </c>
      <c r="F124" s="143">
        <v>0</v>
      </c>
      <c r="G124" s="143">
        <v>0.70186236999999996</v>
      </c>
      <c r="H124" s="143">
        <v>0</v>
      </c>
      <c r="I124" s="143">
        <v>1.26264675</v>
      </c>
      <c r="J124" s="143">
        <v>0</v>
      </c>
      <c r="K124" s="143">
        <v>0.99688286000000015</v>
      </c>
      <c r="L124" s="143">
        <v>0</v>
      </c>
      <c r="M124" s="143">
        <v>0.76037337000000005</v>
      </c>
      <c r="N124" s="143">
        <v>0</v>
      </c>
      <c r="O124" s="143">
        <v>0.52093159</v>
      </c>
      <c r="P124" s="143">
        <v>0</v>
      </c>
      <c r="Q124" s="143">
        <v>0.7321722707809275</v>
      </c>
      <c r="S124" s="53"/>
      <c r="Y124" s="53"/>
      <c r="Z124" s="53"/>
      <c r="AA124" s="53"/>
      <c r="AB124" s="53"/>
      <c r="AC124" s="53"/>
      <c r="AD124" s="53"/>
      <c r="AE124" s="53"/>
      <c r="AF124" s="53"/>
      <c r="AG124" s="53"/>
      <c r="AH124" s="53"/>
      <c r="AI124" s="53"/>
      <c r="AJ124" s="53"/>
      <c r="AK124" s="53"/>
      <c r="AL124" s="53"/>
      <c r="AM124" s="53"/>
      <c r="AN124" s="53"/>
      <c r="AO124" s="53"/>
      <c r="AP124" s="53"/>
      <c r="AQ124" s="53"/>
      <c r="AR124" s="53"/>
      <c r="AS124" s="53"/>
      <c r="AT124" s="53"/>
      <c r="AU124" s="53"/>
      <c r="AV124" s="53"/>
      <c r="AW124" s="53"/>
      <c r="AX124" s="53"/>
      <c r="AY124" s="53"/>
      <c r="AZ124" s="53"/>
      <c r="BA124" s="53"/>
      <c r="BB124" s="53"/>
      <c r="BC124" s="53"/>
      <c r="BD124" s="53"/>
      <c r="BE124" s="53"/>
      <c r="BF124" s="53"/>
      <c r="BG124" s="53"/>
      <c r="BH124" s="53"/>
      <c r="BI124" s="53"/>
      <c r="BJ124" s="53"/>
      <c r="BK124" s="53"/>
      <c r="BL124" s="53"/>
      <c r="BM124" s="53"/>
      <c r="BN124" s="53"/>
      <c r="BO124" s="53"/>
      <c r="BP124" s="53"/>
      <c r="BQ124" s="53"/>
      <c r="BR124" s="53"/>
    </row>
    <row r="125" spans="1:70" ht="27.95" customHeight="1" x14ac:dyDescent="0.3">
      <c r="A125" s="45"/>
      <c r="B125" s="106" t="s">
        <v>21</v>
      </c>
      <c r="C125" s="106" t="s">
        <v>22</v>
      </c>
      <c r="D125" s="106" t="str">
        <f>+VLOOKUP($C125,$C$10:$D$45,2,FALSE)</f>
        <v>USD</v>
      </c>
      <c r="E125" s="106" t="s">
        <v>81</v>
      </c>
      <c r="F125" s="143">
        <v>0</v>
      </c>
      <c r="G125" s="143">
        <v>0.75171093999999994</v>
      </c>
      <c r="H125" s="143">
        <v>0</v>
      </c>
      <c r="I125" s="143">
        <v>0.63593703504485244</v>
      </c>
      <c r="J125" s="143">
        <v>0</v>
      </c>
      <c r="K125" s="143">
        <v>0.537490315173768</v>
      </c>
      <c r="L125" s="143">
        <v>0</v>
      </c>
      <c r="M125" s="143">
        <v>0.44638722529214075</v>
      </c>
      <c r="N125" s="143">
        <v>0</v>
      </c>
      <c r="O125" s="143">
        <v>0.33749522064917348</v>
      </c>
      <c r="P125" s="143">
        <v>0</v>
      </c>
      <c r="Q125" s="143">
        <v>6.5413902841702842E-2</v>
      </c>
      <c r="S125" s="53"/>
      <c r="Y125" s="53"/>
      <c r="Z125" s="53"/>
      <c r="AA125" s="53"/>
      <c r="AB125" s="53"/>
      <c r="AC125" s="53"/>
      <c r="AD125" s="53"/>
      <c r="AE125" s="53"/>
      <c r="AF125" s="53"/>
      <c r="AG125" s="53"/>
      <c r="AH125" s="53"/>
      <c r="AI125" s="53"/>
      <c r="AJ125" s="53"/>
      <c r="AK125" s="53"/>
      <c r="AL125" s="53"/>
      <c r="AM125" s="53"/>
      <c r="AN125" s="53"/>
      <c r="AO125" s="53"/>
      <c r="AP125" s="53"/>
      <c r="AQ125" s="53"/>
      <c r="AR125" s="53"/>
      <c r="AS125" s="53"/>
      <c r="AT125" s="53"/>
      <c r="AU125" s="53"/>
      <c r="AV125" s="53"/>
      <c r="AW125" s="53"/>
      <c r="AX125" s="53"/>
      <c r="AY125" s="53"/>
      <c r="AZ125" s="53"/>
      <c r="BA125" s="53"/>
      <c r="BB125" s="53"/>
      <c r="BC125" s="53"/>
      <c r="BD125" s="53"/>
      <c r="BE125" s="53"/>
      <c r="BF125" s="53"/>
      <c r="BG125" s="53"/>
      <c r="BH125" s="53"/>
      <c r="BI125" s="53"/>
      <c r="BJ125" s="53"/>
      <c r="BK125" s="53"/>
      <c r="BL125" s="53"/>
      <c r="BM125" s="53"/>
      <c r="BN125" s="53"/>
      <c r="BO125" s="53"/>
      <c r="BP125" s="53"/>
      <c r="BQ125" s="53"/>
      <c r="BR125" s="53"/>
    </row>
    <row r="126" spans="1:70" ht="27.95" customHeight="1" x14ac:dyDescent="0.3">
      <c r="A126" s="45"/>
      <c r="B126" s="106" t="s">
        <v>110</v>
      </c>
      <c r="C126" s="106" t="s">
        <v>155</v>
      </c>
      <c r="D126" s="106" t="s">
        <v>87</v>
      </c>
      <c r="E126" s="106" t="s">
        <v>81</v>
      </c>
      <c r="F126" s="143">
        <v>0</v>
      </c>
      <c r="G126" s="143">
        <v>0.27933921</v>
      </c>
      <c r="H126" s="143">
        <v>0</v>
      </c>
      <c r="I126" s="143">
        <v>0.29730713606225961</v>
      </c>
      <c r="J126" s="143">
        <v>0</v>
      </c>
      <c r="K126" s="143">
        <v>0.23750458392815882</v>
      </c>
      <c r="L126" s="143">
        <v>0</v>
      </c>
      <c r="M126" s="143">
        <v>0.21247419626376302</v>
      </c>
      <c r="N126" s="143">
        <v>0</v>
      </c>
      <c r="O126" s="143">
        <v>0.19017899130417232</v>
      </c>
      <c r="P126" s="143">
        <v>0</v>
      </c>
      <c r="Q126" s="143">
        <v>0.22042434166455632</v>
      </c>
      <c r="S126" s="53"/>
      <c r="Y126" s="53"/>
      <c r="Z126" s="53"/>
      <c r="AA126" s="53"/>
      <c r="AB126" s="53"/>
      <c r="AC126" s="53"/>
      <c r="AD126" s="53"/>
      <c r="AE126" s="53"/>
      <c r="AF126" s="53"/>
      <c r="AG126" s="53"/>
      <c r="AH126" s="53"/>
      <c r="AI126" s="53"/>
      <c r="AJ126" s="53"/>
      <c r="AK126" s="53"/>
      <c r="AL126" s="53"/>
      <c r="AM126" s="53"/>
      <c r="AN126" s="53"/>
      <c r="AO126" s="53"/>
      <c r="AP126" s="53"/>
      <c r="AQ126" s="53"/>
      <c r="AR126" s="53"/>
      <c r="AS126" s="53"/>
      <c r="AT126" s="53"/>
      <c r="AU126" s="53"/>
      <c r="AV126" s="53"/>
      <c r="AW126" s="53"/>
      <c r="AX126" s="53"/>
      <c r="AY126" s="53"/>
      <c r="AZ126" s="53"/>
      <c r="BA126" s="53"/>
      <c r="BB126" s="53"/>
      <c r="BC126" s="53"/>
      <c r="BD126" s="53"/>
      <c r="BE126" s="53"/>
      <c r="BF126" s="53"/>
      <c r="BG126" s="53"/>
      <c r="BH126" s="53"/>
      <c r="BI126" s="53"/>
      <c r="BJ126" s="53"/>
      <c r="BK126" s="53"/>
      <c r="BL126" s="53"/>
      <c r="BM126" s="53"/>
      <c r="BN126" s="53"/>
      <c r="BO126" s="53"/>
      <c r="BP126" s="53"/>
      <c r="BQ126" s="53"/>
      <c r="BR126" s="53"/>
    </row>
    <row r="127" spans="1:70" ht="27.95" customHeight="1" x14ac:dyDescent="0.3">
      <c r="A127" s="45"/>
      <c r="B127" s="106" t="s">
        <v>19</v>
      </c>
      <c r="C127" s="106" t="s">
        <v>20</v>
      </c>
      <c r="D127" s="106" t="s">
        <v>87</v>
      </c>
      <c r="E127" s="106" t="s">
        <v>81</v>
      </c>
      <c r="F127" s="143">
        <v>0</v>
      </c>
      <c r="G127" s="143">
        <v>0.13081898</v>
      </c>
      <c r="H127" s="143">
        <v>0</v>
      </c>
      <c r="I127" s="143">
        <v>0.15850760012403056</v>
      </c>
      <c r="J127" s="143">
        <v>0</v>
      </c>
      <c r="K127" s="143">
        <v>0.12448520273128379</v>
      </c>
      <c r="L127" s="143">
        <v>0</v>
      </c>
      <c r="M127" s="143">
        <v>9.2705296922427599E-2</v>
      </c>
      <c r="N127" s="143">
        <v>0</v>
      </c>
      <c r="O127" s="143">
        <v>6.2419468394553215E-2</v>
      </c>
      <c r="P127" s="143">
        <v>0</v>
      </c>
      <c r="Q127" s="143">
        <v>0</v>
      </c>
      <c r="S127" s="53"/>
      <c r="Y127" s="53"/>
      <c r="Z127" s="53"/>
      <c r="AA127" s="53"/>
      <c r="AB127" s="53"/>
      <c r="AC127" s="53"/>
      <c r="AD127" s="53"/>
      <c r="AE127" s="53"/>
      <c r="AF127" s="53"/>
      <c r="AG127" s="53"/>
      <c r="AH127" s="53"/>
      <c r="AI127" s="53"/>
      <c r="AJ127" s="53"/>
      <c r="AK127" s="53"/>
      <c r="AL127" s="53"/>
      <c r="AM127" s="53"/>
      <c r="AN127" s="53"/>
      <c r="AO127" s="53"/>
      <c r="AP127" s="53"/>
      <c r="AQ127" s="53"/>
      <c r="AR127" s="53"/>
      <c r="AS127" s="53"/>
      <c r="AT127" s="53"/>
      <c r="AU127" s="53"/>
      <c r="AV127" s="53"/>
      <c r="AW127" s="53"/>
      <c r="AX127" s="53"/>
      <c r="AY127" s="53"/>
      <c r="AZ127" s="53"/>
      <c r="BA127" s="53"/>
      <c r="BB127" s="53"/>
      <c r="BC127" s="53"/>
      <c r="BD127" s="53"/>
      <c r="BE127" s="53"/>
      <c r="BF127" s="53"/>
      <c r="BG127" s="53"/>
      <c r="BH127" s="53"/>
      <c r="BI127" s="53"/>
      <c r="BJ127" s="53"/>
      <c r="BK127" s="53"/>
      <c r="BL127" s="53"/>
      <c r="BM127" s="53"/>
      <c r="BN127" s="53"/>
      <c r="BO127" s="53"/>
      <c r="BP127" s="53"/>
      <c r="BQ127" s="53"/>
      <c r="BR127" s="53"/>
    </row>
    <row r="128" spans="1:70" ht="27.95" customHeight="1" x14ac:dyDescent="0.3">
      <c r="A128" s="45"/>
      <c r="B128" s="106" t="s">
        <v>15</v>
      </c>
      <c r="C128" s="106" t="s">
        <v>16</v>
      </c>
      <c r="D128" s="106" t="s">
        <v>87</v>
      </c>
      <c r="E128" s="106" t="s">
        <v>81</v>
      </c>
      <c r="F128" s="143">
        <v>0</v>
      </c>
      <c r="G128" s="143">
        <v>0.21614863000000001</v>
      </c>
      <c r="H128" s="143">
        <v>0</v>
      </c>
      <c r="I128" s="143">
        <v>0</v>
      </c>
      <c r="J128" s="143">
        <v>0</v>
      </c>
      <c r="K128" s="143">
        <v>0</v>
      </c>
      <c r="L128" s="143">
        <v>0</v>
      </c>
      <c r="M128" s="143">
        <v>0</v>
      </c>
      <c r="N128" s="143">
        <v>0</v>
      </c>
      <c r="O128" s="143">
        <v>0</v>
      </c>
      <c r="P128" s="143">
        <v>0</v>
      </c>
      <c r="Q128" s="143">
        <v>0</v>
      </c>
      <c r="S128" s="53"/>
      <c r="Y128" s="53"/>
      <c r="Z128" s="53"/>
      <c r="AA128" s="53"/>
      <c r="AB128" s="53"/>
      <c r="AC128" s="53"/>
      <c r="AD128" s="53"/>
      <c r="AE128" s="53"/>
      <c r="AF128" s="53"/>
      <c r="AG128" s="53"/>
      <c r="AH128" s="53"/>
      <c r="AI128" s="53"/>
      <c r="AJ128" s="53"/>
      <c r="AK128" s="53"/>
      <c r="AL128" s="53"/>
      <c r="AM128" s="53"/>
      <c r="AN128" s="53"/>
      <c r="AO128" s="53"/>
      <c r="AP128" s="53"/>
      <c r="AQ128" s="53"/>
      <c r="AR128" s="53"/>
      <c r="AS128" s="53"/>
      <c r="AT128" s="53"/>
      <c r="AU128" s="53"/>
      <c r="AV128" s="53"/>
      <c r="AW128" s="53"/>
      <c r="AX128" s="53"/>
      <c r="AY128" s="53"/>
      <c r="AZ128" s="53"/>
      <c r="BA128" s="53"/>
      <c r="BB128" s="53"/>
      <c r="BC128" s="53"/>
      <c r="BD128" s="53"/>
      <c r="BE128" s="53"/>
      <c r="BF128" s="53"/>
      <c r="BG128" s="53"/>
      <c r="BH128" s="53"/>
      <c r="BI128" s="53"/>
      <c r="BJ128" s="53"/>
      <c r="BK128" s="53"/>
      <c r="BL128" s="53"/>
      <c r="BM128" s="53"/>
      <c r="BN128" s="53"/>
      <c r="BO128" s="53"/>
      <c r="BP128" s="53"/>
      <c r="BQ128" s="53"/>
      <c r="BR128" s="53"/>
    </row>
    <row r="129" spans="1:70" ht="27.95" customHeight="1" x14ac:dyDescent="0.3">
      <c r="A129" s="45"/>
      <c r="B129" s="106" t="s">
        <v>25</v>
      </c>
      <c r="C129" s="106" t="s">
        <v>26</v>
      </c>
      <c r="D129" s="106" t="str">
        <f>+VLOOKUP($C129,$C$10:$D$45,2,FALSE)</f>
        <v>USD</v>
      </c>
      <c r="E129" s="106" t="s">
        <v>81</v>
      </c>
      <c r="F129" s="143">
        <v>0</v>
      </c>
      <c r="G129" s="143">
        <v>3.5095893076293205E-3</v>
      </c>
      <c r="H129" s="143">
        <v>0</v>
      </c>
      <c r="I129" s="143">
        <v>3.181434633739902E-3</v>
      </c>
      <c r="J129" s="143">
        <v>0</v>
      </c>
      <c r="K129" s="143">
        <v>2.8493574583996852E-3</v>
      </c>
      <c r="L129" s="143">
        <v>0</v>
      </c>
      <c r="M129" s="143">
        <v>2.5133108951284266E-3</v>
      </c>
      <c r="N129" s="143">
        <v>0</v>
      </c>
      <c r="O129" s="143">
        <v>2.1732474970019913E-3</v>
      </c>
      <c r="P129" s="143">
        <v>0</v>
      </c>
      <c r="Q129" s="143">
        <v>0.11417982691254573</v>
      </c>
      <c r="S129" s="53"/>
      <c r="Y129" s="53"/>
      <c r="Z129" s="53"/>
      <c r="AA129" s="53"/>
      <c r="AB129" s="53"/>
      <c r="AC129" s="53"/>
      <c r="AD129" s="53"/>
      <c r="AE129" s="53"/>
      <c r="AF129" s="53"/>
      <c r="AG129" s="53"/>
      <c r="AH129" s="53"/>
      <c r="AI129" s="53"/>
      <c r="AJ129" s="53"/>
      <c r="AK129" s="53"/>
      <c r="AL129" s="53"/>
      <c r="AM129" s="53"/>
      <c r="AN129" s="53"/>
      <c r="AO129" s="53"/>
      <c r="AP129" s="53"/>
      <c r="AQ129" s="53"/>
      <c r="AR129" s="53"/>
      <c r="AS129" s="53"/>
      <c r="AT129" s="53"/>
      <c r="AU129" s="53"/>
      <c r="AV129" s="53"/>
      <c r="AW129" s="53"/>
      <c r="AX129" s="53"/>
      <c r="AY129" s="53"/>
      <c r="AZ129" s="53"/>
      <c r="BA129" s="53"/>
      <c r="BB129" s="53"/>
      <c r="BC129" s="53"/>
      <c r="BD129" s="53"/>
      <c r="BE129" s="53"/>
      <c r="BF129" s="53"/>
      <c r="BG129" s="53"/>
      <c r="BH129" s="53"/>
      <c r="BI129" s="53"/>
      <c r="BJ129" s="53"/>
      <c r="BK129" s="53"/>
      <c r="BL129" s="53"/>
      <c r="BM129" s="53"/>
      <c r="BN129" s="53"/>
      <c r="BO129" s="53"/>
      <c r="BP129" s="53"/>
      <c r="BQ129" s="53"/>
      <c r="BR129" s="53"/>
    </row>
    <row r="130" spans="1:70" ht="27.95" customHeight="1" x14ac:dyDescent="0.3">
      <c r="A130" s="45"/>
      <c r="B130" s="106" t="s">
        <v>27</v>
      </c>
      <c r="C130" s="106" t="s">
        <v>28</v>
      </c>
      <c r="D130" s="106" t="str">
        <f>+VLOOKUP($C130,$C$10:$D$45,2,FALSE)</f>
        <v>USD</v>
      </c>
      <c r="E130" s="106" t="s">
        <v>81</v>
      </c>
      <c r="F130" s="143">
        <v>0</v>
      </c>
      <c r="G130" s="143">
        <v>0</v>
      </c>
      <c r="H130" s="143">
        <v>0</v>
      </c>
      <c r="I130" s="143">
        <v>0</v>
      </c>
      <c r="J130" s="143">
        <v>0</v>
      </c>
      <c r="K130" s="143">
        <v>0</v>
      </c>
      <c r="L130" s="143">
        <v>0</v>
      </c>
      <c r="M130" s="143">
        <v>0</v>
      </c>
      <c r="N130" s="143">
        <v>0</v>
      </c>
      <c r="O130" s="143">
        <v>0</v>
      </c>
      <c r="P130" s="143">
        <v>0</v>
      </c>
      <c r="Q130" s="143">
        <v>0</v>
      </c>
      <c r="S130" s="53"/>
      <c r="Y130" s="53"/>
      <c r="Z130" s="53"/>
      <c r="AA130" s="53"/>
      <c r="AB130" s="53"/>
      <c r="AC130" s="53"/>
      <c r="AD130" s="53"/>
      <c r="AE130" s="53"/>
      <c r="AF130" s="53"/>
      <c r="AG130" s="53"/>
      <c r="AH130" s="53"/>
      <c r="AI130" s="53"/>
      <c r="AJ130" s="53"/>
      <c r="AK130" s="53"/>
      <c r="AL130" s="53"/>
      <c r="AM130" s="53"/>
      <c r="AN130" s="53"/>
      <c r="AO130" s="53"/>
      <c r="AP130" s="53"/>
      <c r="AQ130" s="53"/>
      <c r="AR130" s="53"/>
      <c r="AS130" s="53"/>
      <c r="AT130" s="53"/>
      <c r="AU130" s="53"/>
      <c r="AV130" s="53"/>
      <c r="AW130" s="53"/>
      <c r="AX130" s="53"/>
      <c r="AY130" s="53"/>
      <c r="AZ130" s="53"/>
      <c r="BA130" s="53"/>
      <c r="BB130" s="53"/>
      <c r="BC130" s="53"/>
      <c r="BD130" s="53"/>
      <c r="BE130" s="53"/>
      <c r="BF130" s="53"/>
      <c r="BG130" s="53"/>
      <c r="BH130" s="53"/>
      <c r="BI130" s="53"/>
      <c r="BJ130" s="53"/>
      <c r="BK130" s="53"/>
      <c r="BL130" s="53"/>
      <c r="BM130" s="53"/>
      <c r="BN130" s="53"/>
      <c r="BO130" s="53"/>
      <c r="BP130" s="53"/>
      <c r="BQ130" s="53"/>
      <c r="BR130" s="53"/>
    </row>
    <row r="131" spans="1:70" ht="27.95" customHeight="1" x14ac:dyDescent="0.3">
      <c r="A131" s="45"/>
      <c r="B131" s="120" t="s">
        <v>29</v>
      </c>
      <c r="C131" s="120"/>
      <c r="D131" s="120"/>
      <c r="E131" s="120"/>
      <c r="F131" s="131">
        <f t="shared" ref="F131:Q131" si="24">+SUM(F132:F135)</f>
        <v>0</v>
      </c>
      <c r="G131" s="131">
        <f t="shared" si="24"/>
        <v>1.2531041079167753</v>
      </c>
      <c r="H131" s="131">
        <f t="shared" si="24"/>
        <v>0</v>
      </c>
      <c r="I131" s="131">
        <f t="shared" si="24"/>
        <v>1.4657636317672247</v>
      </c>
      <c r="J131" s="131">
        <f t="shared" si="24"/>
        <v>0</v>
      </c>
      <c r="K131" s="131">
        <f t="shared" si="24"/>
        <v>1.1749532468516461</v>
      </c>
      <c r="L131" s="131">
        <f t="shared" si="24"/>
        <v>0</v>
      </c>
      <c r="M131" s="131">
        <f t="shared" si="24"/>
        <v>1.0646553192953876</v>
      </c>
      <c r="N131" s="131">
        <f t="shared" si="24"/>
        <v>0</v>
      </c>
      <c r="O131" s="131">
        <f t="shared" si="24"/>
        <v>0.96671144242051521</v>
      </c>
      <c r="P131" s="131">
        <f t="shared" si="24"/>
        <v>0</v>
      </c>
      <c r="Q131" s="131">
        <f t="shared" si="24"/>
        <v>0.51197735690062485</v>
      </c>
      <c r="R131" s="72"/>
      <c r="S131" s="72"/>
      <c r="Y131" s="72"/>
      <c r="Z131" s="72"/>
      <c r="AA131" s="72"/>
      <c r="AB131" s="53"/>
      <c r="AC131" s="53"/>
      <c r="AD131" s="53"/>
      <c r="AE131" s="53"/>
      <c r="AF131" s="53"/>
      <c r="AG131" s="53"/>
      <c r="AH131" s="53"/>
      <c r="AI131" s="53"/>
      <c r="AJ131" s="53"/>
      <c r="AK131" s="53"/>
      <c r="AL131" s="53"/>
      <c r="AM131" s="53"/>
      <c r="AN131" s="53"/>
      <c r="AO131" s="53"/>
      <c r="AP131" s="53"/>
      <c r="AQ131" s="53"/>
      <c r="AR131" s="53"/>
      <c r="AS131" s="53"/>
      <c r="AT131" s="53"/>
      <c r="AU131" s="53"/>
      <c r="AV131" s="53"/>
      <c r="AW131" s="53"/>
      <c r="AX131" s="53"/>
      <c r="AY131" s="53"/>
      <c r="AZ131" s="53"/>
      <c r="BA131" s="53"/>
      <c r="BB131" s="53"/>
      <c r="BC131" s="53"/>
      <c r="BD131" s="53"/>
      <c r="BE131" s="53"/>
      <c r="BF131" s="53"/>
      <c r="BG131" s="53"/>
      <c r="BH131" s="53"/>
      <c r="BI131" s="53"/>
      <c r="BJ131" s="53"/>
      <c r="BK131" s="53"/>
      <c r="BL131" s="53"/>
      <c r="BM131" s="53"/>
      <c r="BN131" s="53"/>
      <c r="BO131" s="53"/>
      <c r="BP131" s="53"/>
      <c r="BQ131" s="53"/>
      <c r="BR131" s="53"/>
    </row>
    <row r="132" spans="1:70" ht="27.95" customHeight="1" x14ac:dyDescent="0.3">
      <c r="A132" s="45"/>
      <c r="B132" s="106" t="s">
        <v>30</v>
      </c>
      <c r="C132" s="106" t="s">
        <v>31</v>
      </c>
      <c r="D132" s="106" t="str">
        <f>+VLOOKUP($C132,$C$10:$D$45,2,FALSE)</f>
        <v>USD</v>
      </c>
      <c r="E132" s="106" t="s">
        <v>81</v>
      </c>
      <c r="F132" s="143">
        <v>0</v>
      </c>
      <c r="G132" s="143">
        <v>0.87242537791677544</v>
      </c>
      <c r="H132" s="143">
        <v>0</v>
      </c>
      <c r="I132" s="143">
        <v>1.035634048295093</v>
      </c>
      <c r="J132" s="143">
        <v>0</v>
      </c>
      <c r="K132" s="143">
        <v>0.80908195573507735</v>
      </c>
      <c r="L132" s="143">
        <v>0</v>
      </c>
      <c r="M132" s="143">
        <v>0.73261100931003176</v>
      </c>
      <c r="N132" s="143">
        <v>0</v>
      </c>
      <c r="O132" s="143">
        <v>0.66259023160271813</v>
      </c>
      <c r="P132" s="143">
        <v>0</v>
      </c>
      <c r="Q132" s="143">
        <v>0</v>
      </c>
      <c r="S132" s="53"/>
      <c r="Y132" s="53"/>
      <c r="Z132" s="53"/>
      <c r="AA132" s="53"/>
      <c r="AB132" s="72"/>
      <c r="AC132" s="72"/>
      <c r="AD132" s="72"/>
      <c r="AE132" s="72"/>
      <c r="AF132" s="72"/>
      <c r="AG132" s="72"/>
      <c r="AH132" s="72"/>
      <c r="AI132" s="72"/>
      <c r="AJ132" s="72"/>
      <c r="AK132" s="72"/>
      <c r="AL132" s="72"/>
      <c r="AM132" s="72"/>
      <c r="AN132" s="72"/>
      <c r="AO132" s="72"/>
      <c r="AP132" s="72"/>
      <c r="AQ132" s="72"/>
      <c r="AR132" s="72"/>
      <c r="AS132" s="72"/>
      <c r="AT132" s="72"/>
      <c r="AU132" s="72"/>
      <c r="AV132" s="72"/>
      <c r="AW132" s="72"/>
      <c r="AX132" s="72"/>
      <c r="AY132" s="72"/>
      <c r="AZ132" s="72"/>
      <c r="BA132" s="72"/>
      <c r="BB132" s="72"/>
      <c r="BC132" s="72"/>
      <c r="BD132" s="72"/>
      <c r="BE132" s="72"/>
      <c r="BF132" s="72"/>
      <c r="BG132" s="72"/>
      <c r="BH132" s="72"/>
      <c r="BI132" s="72"/>
      <c r="BJ132" s="72"/>
      <c r="BK132" s="72"/>
      <c r="BL132" s="72"/>
      <c r="BM132" s="72"/>
      <c r="BN132" s="72"/>
      <c r="BO132" s="72"/>
      <c r="BP132" s="72"/>
      <c r="BQ132" s="72"/>
      <c r="BR132" s="72"/>
    </row>
    <row r="133" spans="1:70" ht="27.95" customHeight="1" x14ac:dyDescent="0.3">
      <c r="A133" s="45"/>
      <c r="B133" s="106" t="s">
        <v>208</v>
      </c>
      <c r="C133" s="106" t="s">
        <v>209</v>
      </c>
      <c r="D133" s="106" t="s">
        <v>87</v>
      </c>
      <c r="E133" s="106" t="s">
        <v>81</v>
      </c>
      <c r="F133" s="143">
        <v>0</v>
      </c>
      <c r="G133" s="143">
        <v>0</v>
      </c>
      <c r="H133" s="143">
        <v>0</v>
      </c>
      <c r="I133" s="143">
        <v>0</v>
      </c>
      <c r="J133" s="143">
        <v>0</v>
      </c>
      <c r="K133" s="143">
        <v>0</v>
      </c>
      <c r="L133" s="143">
        <v>0</v>
      </c>
      <c r="M133" s="143">
        <v>0</v>
      </c>
      <c r="N133" s="143">
        <v>0</v>
      </c>
      <c r="O133" s="143">
        <v>0</v>
      </c>
      <c r="P133" s="143">
        <v>0</v>
      </c>
      <c r="Q133" s="143">
        <v>0.3735763592210346</v>
      </c>
      <c r="S133" s="53"/>
      <c r="Y133" s="53"/>
      <c r="Z133" s="53"/>
      <c r="AA133" s="53"/>
      <c r="AB133" s="53"/>
      <c r="AC133" s="53"/>
      <c r="AD133" s="53"/>
      <c r="AE133" s="53"/>
      <c r="AF133" s="53"/>
      <c r="AG133" s="53"/>
      <c r="AH133" s="53"/>
      <c r="AI133" s="53"/>
      <c r="AJ133" s="53"/>
      <c r="AK133" s="53"/>
      <c r="AL133" s="53"/>
      <c r="AM133" s="53"/>
      <c r="AN133" s="53"/>
      <c r="AO133" s="53"/>
      <c r="AP133" s="53"/>
      <c r="AQ133" s="53"/>
      <c r="AR133" s="53"/>
      <c r="AS133" s="53"/>
      <c r="AT133" s="53"/>
      <c r="AU133" s="53"/>
      <c r="AV133" s="53"/>
      <c r="AW133" s="53"/>
      <c r="AX133" s="53"/>
      <c r="AY133" s="53"/>
      <c r="AZ133" s="53"/>
      <c r="BA133" s="53"/>
      <c r="BB133" s="53"/>
      <c r="BC133" s="53"/>
      <c r="BD133" s="53"/>
      <c r="BE133" s="53"/>
      <c r="BF133" s="53"/>
      <c r="BG133" s="53"/>
      <c r="BH133" s="53"/>
      <c r="BI133" s="53"/>
      <c r="BJ133" s="53"/>
      <c r="BK133" s="53"/>
      <c r="BL133" s="53"/>
      <c r="BM133" s="53"/>
      <c r="BN133" s="53"/>
      <c r="BO133" s="53"/>
      <c r="BP133" s="53"/>
      <c r="BQ133" s="53"/>
      <c r="BR133" s="53"/>
    </row>
    <row r="134" spans="1:70" ht="27.95" customHeight="1" x14ac:dyDescent="0.3">
      <c r="A134" s="45"/>
      <c r="B134" s="106" t="s">
        <v>131</v>
      </c>
      <c r="C134" s="106" t="s">
        <v>132</v>
      </c>
      <c r="D134" s="106" t="s">
        <v>87</v>
      </c>
      <c r="E134" s="106" t="s">
        <v>81</v>
      </c>
      <c r="F134" s="143">
        <v>0</v>
      </c>
      <c r="G134" s="143">
        <v>0.24782800999999993</v>
      </c>
      <c r="H134" s="143">
        <v>0</v>
      </c>
      <c r="I134" s="143">
        <v>0.2665954334721316</v>
      </c>
      <c r="J134" s="143">
        <v>0</v>
      </c>
      <c r="K134" s="143">
        <v>0.19989438111656893</v>
      </c>
      <c r="L134" s="143">
        <v>0</v>
      </c>
      <c r="M134" s="143">
        <v>0.17533414998535585</v>
      </c>
      <c r="N134" s="143">
        <v>0</v>
      </c>
      <c r="O134" s="143">
        <v>0.15485477081779711</v>
      </c>
      <c r="P134" s="143">
        <v>0</v>
      </c>
      <c r="Q134" s="143">
        <v>0</v>
      </c>
      <c r="S134" s="53"/>
      <c r="Y134" s="53"/>
      <c r="Z134" s="53"/>
      <c r="AA134" s="53"/>
      <c r="AB134" s="53"/>
      <c r="AC134" s="53"/>
      <c r="AD134" s="53"/>
      <c r="AE134" s="53"/>
      <c r="AF134" s="53"/>
      <c r="AG134" s="53"/>
      <c r="AH134" s="53"/>
      <c r="AI134" s="53"/>
      <c r="AJ134" s="53"/>
      <c r="AK134" s="53"/>
      <c r="AL134" s="53"/>
      <c r="AM134" s="53"/>
      <c r="AN134" s="53"/>
      <c r="AO134" s="53"/>
      <c r="AP134" s="53"/>
      <c r="AQ134" s="53"/>
      <c r="AR134" s="53"/>
      <c r="AS134" s="53"/>
      <c r="AT134" s="53"/>
      <c r="AU134" s="53"/>
      <c r="AV134" s="53"/>
      <c r="AW134" s="53"/>
      <c r="AX134" s="53"/>
      <c r="AY134" s="53"/>
      <c r="AZ134" s="53"/>
      <c r="BA134" s="53"/>
      <c r="BB134" s="53"/>
      <c r="BC134" s="53"/>
      <c r="BD134" s="53"/>
      <c r="BE134" s="53"/>
      <c r="BF134" s="53"/>
      <c r="BG134" s="53"/>
      <c r="BH134" s="53"/>
      <c r="BI134" s="53"/>
      <c r="BJ134" s="53"/>
      <c r="BK134" s="53"/>
      <c r="BL134" s="53"/>
      <c r="BM134" s="53"/>
      <c r="BN134" s="53"/>
      <c r="BO134" s="53"/>
      <c r="BP134" s="53"/>
      <c r="BQ134" s="53"/>
      <c r="BR134" s="53"/>
    </row>
    <row r="135" spans="1:70" ht="27.95" customHeight="1" x14ac:dyDescent="0.3">
      <c r="A135" s="45"/>
      <c r="B135" s="106" t="s">
        <v>111</v>
      </c>
      <c r="C135" s="106" t="s">
        <v>112</v>
      </c>
      <c r="D135" s="106" t="s">
        <v>87</v>
      </c>
      <c r="E135" s="106" t="s">
        <v>81</v>
      </c>
      <c r="F135" s="143">
        <v>0</v>
      </c>
      <c r="G135" s="143">
        <v>0.13285072000000001</v>
      </c>
      <c r="H135" s="143">
        <v>0</v>
      </c>
      <c r="I135" s="143">
        <v>0.16353414999999999</v>
      </c>
      <c r="J135" s="143">
        <v>0</v>
      </c>
      <c r="K135" s="143">
        <v>0.16597691000000001</v>
      </c>
      <c r="L135" s="143">
        <v>0</v>
      </c>
      <c r="M135" s="143">
        <v>0.15671015999999999</v>
      </c>
      <c r="N135" s="143">
        <v>0</v>
      </c>
      <c r="O135" s="143">
        <v>0.14926644</v>
      </c>
      <c r="P135" s="143">
        <v>0</v>
      </c>
      <c r="Q135" s="143">
        <v>0.13840099767959022</v>
      </c>
      <c r="S135" s="53"/>
      <c r="Y135" s="53"/>
      <c r="Z135" s="53"/>
      <c r="AA135" s="53"/>
      <c r="AB135" s="53"/>
      <c r="AC135" s="53"/>
      <c r="AD135" s="53"/>
      <c r="AE135" s="53"/>
      <c r="AF135" s="53"/>
      <c r="AG135" s="53"/>
      <c r="AH135" s="53"/>
      <c r="AI135" s="53"/>
      <c r="AJ135" s="53"/>
      <c r="AK135" s="53"/>
      <c r="AL135" s="53"/>
      <c r="AM135" s="53"/>
      <c r="AN135" s="53"/>
      <c r="AO135" s="53"/>
      <c r="AP135" s="53"/>
      <c r="AQ135" s="53"/>
      <c r="AR135" s="53"/>
      <c r="AS135" s="53"/>
      <c r="AT135" s="53"/>
      <c r="AU135" s="53"/>
      <c r="AV135" s="53"/>
      <c r="AW135" s="53"/>
      <c r="AX135" s="53"/>
      <c r="AY135" s="53"/>
      <c r="AZ135" s="53"/>
      <c r="BA135" s="53"/>
      <c r="BB135" s="53"/>
      <c r="BC135" s="53"/>
      <c r="BD135" s="53"/>
      <c r="BE135" s="53"/>
      <c r="BF135" s="53"/>
      <c r="BG135" s="53"/>
      <c r="BH135" s="53"/>
      <c r="BI135" s="53"/>
      <c r="BJ135" s="53"/>
      <c r="BK135" s="53"/>
      <c r="BL135" s="53"/>
      <c r="BM135" s="53"/>
      <c r="BN135" s="53"/>
      <c r="BO135" s="53"/>
      <c r="BP135" s="53"/>
      <c r="BQ135" s="53"/>
      <c r="BR135" s="53"/>
    </row>
    <row r="136" spans="1:70" ht="27.95" customHeight="1" x14ac:dyDescent="0.3">
      <c r="A136" s="45"/>
      <c r="B136" s="115" t="s">
        <v>82</v>
      </c>
      <c r="C136" s="115"/>
      <c r="D136" s="115"/>
      <c r="E136" s="115"/>
      <c r="F136" s="128">
        <f>+SUM(F137:F145)</f>
        <v>38598.106141626609</v>
      </c>
      <c r="G136" s="128">
        <f t="shared" ref="G136:Q136" si="25">+SUM(G137:G145)</f>
        <v>19.47559721</v>
      </c>
      <c r="H136" s="128">
        <f t="shared" si="25"/>
        <v>52264.524494598736</v>
      </c>
      <c r="I136" s="128">
        <f t="shared" si="25"/>
        <v>14.893103750000007</v>
      </c>
      <c r="J136" s="128">
        <f t="shared" si="25"/>
        <v>564.54648366334675</v>
      </c>
      <c r="K136" s="128">
        <f t="shared" si="25"/>
        <v>10.310610288461547</v>
      </c>
      <c r="L136" s="128">
        <f t="shared" si="25"/>
        <v>311.73244608983458</v>
      </c>
      <c r="M136" s="128">
        <f t="shared" si="25"/>
        <v>5.7281168269230855</v>
      </c>
      <c r="N136" s="128">
        <f t="shared" si="25"/>
        <v>110.90850767631265</v>
      </c>
      <c r="O136" s="128">
        <f t="shared" si="25"/>
        <v>1.1456233653846195</v>
      </c>
      <c r="P136" s="128">
        <f t="shared" si="25"/>
        <v>0</v>
      </c>
      <c r="Q136" s="128">
        <f t="shared" si="25"/>
        <v>0</v>
      </c>
      <c r="S136" s="69"/>
      <c r="Y136" s="69"/>
      <c r="Z136" s="69"/>
      <c r="AA136" s="69"/>
      <c r="AB136" s="53"/>
      <c r="AC136" s="53"/>
      <c r="AD136" s="53"/>
      <c r="AE136" s="53"/>
      <c r="AF136" s="53"/>
      <c r="AG136" s="53"/>
      <c r="AH136" s="53"/>
      <c r="AI136" s="53"/>
      <c r="AJ136" s="53"/>
      <c r="AK136" s="53"/>
      <c r="AL136" s="53"/>
      <c r="AM136" s="53"/>
      <c r="AN136" s="53"/>
      <c r="AO136" s="53"/>
      <c r="AP136" s="53"/>
      <c r="AQ136" s="53"/>
      <c r="AR136" s="53"/>
      <c r="AS136" s="53"/>
      <c r="AT136" s="53"/>
      <c r="AU136" s="53"/>
      <c r="AV136" s="53"/>
      <c r="AW136" s="53"/>
      <c r="AX136" s="53"/>
      <c r="AY136" s="53"/>
      <c r="AZ136" s="53"/>
      <c r="BA136" s="53"/>
      <c r="BB136" s="53"/>
      <c r="BC136" s="53"/>
      <c r="BD136" s="53"/>
      <c r="BE136" s="53"/>
      <c r="BF136" s="53"/>
      <c r="BG136" s="53"/>
      <c r="BH136" s="53"/>
      <c r="BI136" s="53"/>
      <c r="BJ136" s="53"/>
      <c r="BK136" s="53"/>
      <c r="BL136" s="53"/>
      <c r="BM136" s="53"/>
      <c r="BN136" s="53"/>
      <c r="BO136" s="53"/>
      <c r="BP136" s="53"/>
      <c r="BQ136" s="53"/>
      <c r="BR136" s="53"/>
    </row>
    <row r="137" spans="1:70" ht="27.95" customHeight="1" x14ac:dyDescent="0.3">
      <c r="A137" s="45"/>
      <c r="B137" s="106" t="s">
        <v>93</v>
      </c>
      <c r="C137" s="106" t="s">
        <v>92</v>
      </c>
      <c r="D137" s="106" t="str">
        <f>+VLOOKUP($C137,$C$10:$D$45,2,FALSE)</f>
        <v>USD</v>
      </c>
      <c r="E137" s="106" t="s">
        <v>82</v>
      </c>
      <c r="F137" s="143">
        <v>0</v>
      </c>
      <c r="G137" s="143">
        <v>19.47559721</v>
      </c>
      <c r="H137" s="143">
        <v>0</v>
      </c>
      <c r="I137" s="143">
        <v>14.893103750000007</v>
      </c>
      <c r="J137" s="143">
        <v>0</v>
      </c>
      <c r="K137" s="143">
        <v>10.310610288461547</v>
      </c>
      <c r="L137" s="143">
        <v>0</v>
      </c>
      <c r="M137" s="143">
        <v>5.7281168269230855</v>
      </c>
      <c r="N137" s="143">
        <v>0</v>
      </c>
      <c r="O137" s="143">
        <v>1.1456233653846195</v>
      </c>
      <c r="P137" s="143">
        <v>0</v>
      </c>
      <c r="Q137" s="143">
        <v>0</v>
      </c>
      <c r="S137" s="53"/>
      <c r="Y137" s="53"/>
      <c r="Z137" s="53"/>
      <c r="AA137" s="53"/>
      <c r="AB137" s="69"/>
      <c r="AC137" s="69"/>
      <c r="AD137" s="69"/>
      <c r="AE137" s="69"/>
      <c r="AF137" s="69"/>
      <c r="AG137" s="69"/>
      <c r="AH137" s="69"/>
      <c r="AI137" s="69"/>
      <c r="AJ137" s="69"/>
      <c r="AK137" s="69"/>
      <c r="AL137" s="69"/>
      <c r="AM137" s="69"/>
      <c r="AN137" s="69"/>
      <c r="AO137" s="69"/>
      <c r="AP137" s="69"/>
      <c r="AQ137" s="69"/>
      <c r="AR137" s="69"/>
      <c r="AS137" s="69"/>
      <c r="AT137" s="69"/>
      <c r="AU137" s="69"/>
      <c r="AV137" s="69"/>
      <c r="AW137" s="69"/>
      <c r="AX137" s="69"/>
      <c r="AY137" s="69"/>
      <c r="AZ137" s="69"/>
      <c r="BA137" s="69"/>
      <c r="BB137" s="69"/>
      <c r="BC137" s="69"/>
      <c r="BD137" s="69"/>
      <c r="BE137" s="69"/>
      <c r="BF137" s="69"/>
      <c r="BG137" s="69"/>
      <c r="BH137" s="69"/>
      <c r="BI137" s="69"/>
      <c r="BJ137" s="69"/>
      <c r="BK137" s="69"/>
      <c r="BL137" s="69"/>
      <c r="BM137" s="69"/>
      <c r="BN137" s="69"/>
      <c r="BO137" s="69"/>
      <c r="BP137" s="69"/>
      <c r="BQ137" s="69"/>
      <c r="BR137" s="69"/>
    </row>
    <row r="138" spans="1:70" ht="27.95" customHeight="1" x14ac:dyDescent="0.3">
      <c r="A138" s="45"/>
      <c r="B138" s="106" t="s">
        <v>189</v>
      </c>
      <c r="C138" s="106" t="s">
        <v>196</v>
      </c>
      <c r="D138" s="106" t="s">
        <v>2</v>
      </c>
      <c r="E138" s="106" t="s">
        <v>82</v>
      </c>
      <c r="F138" s="143">
        <v>21016.686589380002</v>
      </c>
      <c r="G138" s="143">
        <v>0</v>
      </c>
      <c r="H138" s="143">
        <v>18489.141066709999</v>
      </c>
      <c r="I138" s="143">
        <v>0</v>
      </c>
      <c r="J138" s="143">
        <v>0</v>
      </c>
      <c r="K138" s="143">
        <v>0</v>
      </c>
      <c r="L138" s="143">
        <v>0</v>
      </c>
      <c r="M138" s="143">
        <v>0</v>
      </c>
      <c r="N138" s="143">
        <v>0</v>
      </c>
      <c r="O138" s="143">
        <v>0</v>
      </c>
      <c r="P138" s="143">
        <v>0</v>
      </c>
      <c r="Q138" s="143">
        <v>0</v>
      </c>
      <c r="S138" s="53"/>
      <c r="Y138" s="53"/>
      <c r="Z138" s="53"/>
      <c r="AA138" s="53"/>
      <c r="AB138" s="53"/>
      <c r="AC138" s="53"/>
      <c r="AD138" s="53"/>
      <c r="AE138" s="53"/>
      <c r="AF138" s="53"/>
      <c r="AG138" s="53"/>
      <c r="AH138" s="53"/>
      <c r="AI138" s="53"/>
      <c r="AJ138" s="53"/>
      <c r="AK138" s="53"/>
      <c r="AL138" s="53"/>
      <c r="AM138" s="53"/>
      <c r="AN138" s="53"/>
      <c r="AO138" s="53"/>
      <c r="AP138" s="53"/>
      <c r="AQ138" s="53"/>
      <c r="AR138" s="53"/>
      <c r="AS138" s="53"/>
      <c r="AT138" s="53"/>
      <c r="AU138" s="53"/>
      <c r="AV138" s="53"/>
      <c r="AW138" s="53"/>
      <c r="AX138" s="53"/>
      <c r="AY138" s="53"/>
      <c r="AZ138" s="53"/>
      <c r="BA138" s="53"/>
      <c r="BB138" s="53"/>
      <c r="BC138" s="53"/>
      <c r="BD138" s="53"/>
      <c r="BE138" s="53"/>
      <c r="BF138" s="53"/>
      <c r="BG138" s="53"/>
      <c r="BH138" s="53"/>
      <c r="BI138" s="53"/>
      <c r="BJ138" s="53"/>
      <c r="BK138" s="53"/>
      <c r="BL138" s="53"/>
      <c r="BM138" s="53"/>
      <c r="BN138" s="53"/>
      <c r="BO138" s="53"/>
      <c r="BP138" s="53"/>
      <c r="BQ138" s="53"/>
      <c r="BR138" s="53"/>
    </row>
    <row r="139" spans="1:70" ht="27.95" customHeight="1" x14ac:dyDescent="0.3">
      <c r="A139" s="45"/>
      <c r="B139" s="106" t="s">
        <v>190</v>
      </c>
      <c r="C139" s="106" t="s">
        <v>197</v>
      </c>
      <c r="D139" s="106" t="s">
        <v>2</v>
      </c>
      <c r="E139" s="106" t="s">
        <v>82</v>
      </c>
      <c r="F139" s="143">
        <v>15554.69305752</v>
      </c>
      <c r="G139" s="143">
        <v>0</v>
      </c>
      <c r="H139" s="143">
        <v>32819.792237989997</v>
      </c>
      <c r="I139" s="143">
        <v>0</v>
      </c>
      <c r="J139" s="143">
        <v>0</v>
      </c>
      <c r="K139" s="143">
        <v>0</v>
      </c>
      <c r="L139" s="143">
        <v>0</v>
      </c>
      <c r="M139" s="143">
        <v>0</v>
      </c>
      <c r="N139" s="143">
        <v>0</v>
      </c>
      <c r="O139" s="143">
        <v>0</v>
      </c>
      <c r="P139" s="143">
        <v>0</v>
      </c>
      <c r="Q139" s="143">
        <v>0</v>
      </c>
      <c r="S139" s="53"/>
      <c r="Y139" s="53"/>
      <c r="Z139" s="53"/>
      <c r="AA139" s="53"/>
      <c r="AB139" s="53"/>
      <c r="AC139" s="53"/>
      <c r="AD139" s="53"/>
      <c r="AE139" s="53"/>
      <c r="AF139" s="53"/>
      <c r="AG139" s="53"/>
      <c r="AH139" s="53"/>
      <c r="AI139" s="53"/>
      <c r="AJ139" s="53"/>
      <c r="AK139" s="53"/>
      <c r="AL139" s="53"/>
      <c r="AM139" s="53"/>
      <c r="AN139" s="53"/>
      <c r="AO139" s="53"/>
      <c r="AP139" s="53"/>
      <c r="AQ139" s="53"/>
      <c r="AR139" s="53"/>
      <c r="AS139" s="53"/>
      <c r="AT139" s="53"/>
      <c r="AU139" s="53"/>
      <c r="AV139" s="53"/>
      <c r="AW139" s="53"/>
      <c r="AX139" s="53"/>
      <c r="AY139" s="53"/>
      <c r="AZ139" s="53"/>
      <c r="BA139" s="53"/>
      <c r="BB139" s="53"/>
      <c r="BC139" s="53"/>
      <c r="BD139" s="53"/>
      <c r="BE139" s="53"/>
      <c r="BF139" s="53"/>
      <c r="BG139" s="53"/>
      <c r="BH139" s="53"/>
      <c r="BI139" s="53"/>
      <c r="BJ139" s="53"/>
      <c r="BK139" s="53"/>
      <c r="BL139" s="53"/>
      <c r="BM139" s="53"/>
      <c r="BN139" s="53"/>
      <c r="BO139" s="53"/>
      <c r="BP139" s="53"/>
      <c r="BQ139" s="53"/>
      <c r="BR139" s="53"/>
    </row>
    <row r="140" spans="1:70" ht="27.95" customHeight="1" x14ac:dyDescent="0.3">
      <c r="A140" s="45"/>
      <c r="B140" s="106" t="s">
        <v>172</v>
      </c>
      <c r="C140" s="106" t="s">
        <v>174</v>
      </c>
      <c r="D140" s="106" t="s">
        <v>175</v>
      </c>
      <c r="E140" s="106" t="s">
        <v>82</v>
      </c>
      <c r="F140" s="143">
        <v>0</v>
      </c>
      <c r="G140" s="143">
        <v>0</v>
      </c>
      <c r="H140" s="143">
        <v>0</v>
      </c>
      <c r="I140" s="143">
        <v>0</v>
      </c>
      <c r="J140" s="143">
        <v>0</v>
      </c>
      <c r="K140" s="143">
        <v>0</v>
      </c>
      <c r="L140" s="143">
        <v>0</v>
      </c>
      <c r="M140" s="143">
        <v>0</v>
      </c>
      <c r="N140" s="143">
        <v>0</v>
      </c>
      <c r="O140" s="143">
        <v>0</v>
      </c>
      <c r="P140" s="143">
        <v>0</v>
      </c>
      <c r="Q140" s="143">
        <v>0</v>
      </c>
      <c r="S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3"/>
      <c r="AY140" s="53"/>
      <c r="AZ140" s="53"/>
      <c r="BA140" s="53"/>
      <c r="BB140" s="53"/>
      <c r="BC140" s="53"/>
      <c r="BD140" s="53"/>
      <c r="BE140" s="53"/>
      <c r="BF140" s="53"/>
      <c r="BG140" s="53"/>
      <c r="BH140" s="53"/>
      <c r="BI140" s="53"/>
      <c r="BJ140" s="53"/>
      <c r="BK140" s="53"/>
      <c r="BL140" s="53"/>
      <c r="BM140" s="53"/>
      <c r="BN140" s="53"/>
      <c r="BO140" s="53"/>
      <c r="BP140" s="53"/>
      <c r="BQ140" s="53"/>
      <c r="BR140" s="53"/>
    </row>
    <row r="141" spans="1:70" ht="27.95" customHeight="1" x14ac:dyDescent="0.3">
      <c r="A141" s="45"/>
      <c r="B141" s="106" t="s">
        <v>102</v>
      </c>
      <c r="C141" s="106" t="s">
        <v>103</v>
      </c>
      <c r="D141" s="106" t="s">
        <v>2</v>
      </c>
      <c r="E141" s="106" t="s">
        <v>82</v>
      </c>
      <c r="F141" s="143">
        <v>1693.091309400359</v>
      </c>
      <c r="G141" s="143">
        <v>0</v>
      </c>
      <c r="H141" s="143">
        <v>955.59118989873912</v>
      </c>
      <c r="I141" s="143">
        <v>0</v>
      </c>
      <c r="J141" s="143">
        <v>564.54648366334675</v>
      </c>
      <c r="K141" s="143">
        <v>0</v>
      </c>
      <c r="L141" s="143">
        <v>311.73244608983458</v>
      </c>
      <c r="M141" s="143">
        <v>0</v>
      </c>
      <c r="N141" s="143">
        <v>110.90850767631265</v>
      </c>
      <c r="O141" s="143">
        <v>0</v>
      </c>
      <c r="P141" s="143">
        <v>0</v>
      </c>
      <c r="Q141" s="143">
        <v>0</v>
      </c>
      <c r="S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3"/>
      <c r="AY141" s="53"/>
      <c r="AZ141" s="53"/>
      <c r="BA141" s="53"/>
      <c r="BB141" s="53"/>
      <c r="BC141" s="53"/>
      <c r="BD141" s="53"/>
      <c r="BE141" s="53"/>
      <c r="BF141" s="53"/>
      <c r="BG141" s="53"/>
      <c r="BH141" s="53"/>
      <c r="BI141" s="53"/>
      <c r="BJ141" s="53"/>
      <c r="BK141" s="53"/>
      <c r="BL141" s="53"/>
      <c r="BM141" s="53"/>
      <c r="BN141" s="53"/>
      <c r="BO141" s="53"/>
      <c r="BP141" s="53"/>
      <c r="BQ141" s="53"/>
      <c r="BR141" s="53"/>
    </row>
    <row r="142" spans="1:70" ht="27.95" customHeight="1" x14ac:dyDescent="0.3">
      <c r="A142" s="45"/>
      <c r="B142" s="106" t="s">
        <v>32</v>
      </c>
      <c r="C142" s="106" t="s">
        <v>33</v>
      </c>
      <c r="D142" s="106" t="s">
        <v>2</v>
      </c>
      <c r="E142" s="106" t="s">
        <v>82</v>
      </c>
      <c r="F142" s="143">
        <v>1.8704350324245216</v>
      </c>
      <c r="G142" s="143">
        <v>0</v>
      </c>
      <c r="H142" s="143">
        <v>0</v>
      </c>
      <c r="I142" s="143">
        <v>0</v>
      </c>
      <c r="J142" s="143">
        <v>0</v>
      </c>
      <c r="K142" s="143">
        <v>0</v>
      </c>
      <c r="L142" s="143">
        <v>0</v>
      </c>
      <c r="M142" s="143">
        <v>0</v>
      </c>
      <c r="N142" s="143">
        <v>0</v>
      </c>
      <c r="O142" s="143">
        <v>0</v>
      </c>
      <c r="P142" s="143">
        <v>0</v>
      </c>
      <c r="Q142" s="143">
        <v>0</v>
      </c>
      <c r="S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3"/>
      <c r="AY142" s="53"/>
      <c r="AZ142" s="53"/>
      <c r="BA142" s="53"/>
      <c r="BB142" s="53"/>
      <c r="BC142" s="53"/>
      <c r="BD142" s="53"/>
      <c r="BE142" s="53"/>
      <c r="BF142" s="53"/>
      <c r="BG142" s="53"/>
      <c r="BH142" s="53"/>
      <c r="BI142" s="53"/>
      <c r="BJ142" s="53"/>
      <c r="BK142" s="53"/>
      <c r="BL142" s="53"/>
      <c r="BM142" s="53"/>
      <c r="BN142" s="53"/>
      <c r="BO142" s="53"/>
      <c r="BP142" s="53"/>
      <c r="BQ142" s="53"/>
      <c r="BR142" s="53"/>
    </row>
    <row r="143" spans="1:70" ht="27.95" customHeight="1" x14ac:dyDescent="0.3">
      <c r="A143" s="45"/>
      <c r="B143" s="106" t="s">
        <v>128</v>
      </c>
      <c r="C143" s="106" t="s">
        <v>129</v>
      </c>
      <c r="D143" s="106" t="s">
        <v>2</v>
      </c>
      <c r="E143" s="106" t="s">
        <v>82</v>
      </c>
      <c r="F143" s="143">
        <v>277.46909816000004</v>
      </c>
      <c r="G143" s="143">
        <v>0</v>
      </c>
      <c r="H143" s="143">
        <v>0</v>
      </c>
      <c r="I143" s="143">
        <v>0</v>
      </c>
      <c r="J143" s="143">
        <v>0</v>
      </c>
      <c r="K143" s="143">
        <v>0</v>
      </c>
      <c r="L143" s="143">
        <v>0</v>
      </c>
      <c r="M143" s="143">
        <v>0</v>
      </c>
      <c r="N143" s="143">
        <v>0</v>
      </c>
      <c r="O143" s="143">
        <v>0</v>
      </c>
      <c r="P143" s="143">
        <v>0</v>
      </c>
      <c r="Q143" s="143">
        <v>0</v>
      </c>
      <c r="S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3"/>
      <c r="AY143" s="53"/>
      <c r="AZ143" s="53"/>
      <c r="BA143" s="53"/>
      <c r="BB143" s="53"/>
      <c r="BC143" s="53"/>
      <c r="BD143" s="53"/>
      <c r="BE143" s="53"/>
      <c r="BF143" s="53"/>
      <c r="BG143" s="53"/>
      <c r="BH143" s="53"/>
      <c r="BI143" s="53"/>
      <c r="BJ143" s="53"/>
      <c r="BK143" s="53"/>
      <c r="BL143" s="53"/>
      <c r="BM143" s="53"/>
      <c r="BN143" s="53"/>
      <c r="BO143" s="53"/>
      <c r="BP143" s="53"/>
      <c r="BQ143" s="53"/>
      <c r="BR143" s="53"/>
    </row>
    <row r="144" spans="1:70" ht="27.95" customHeight="1" x14ac:dyDescent="0.3">
      <c r="A144" s="45"/>
      <c r="B144" s="106" t="s">
        <v>97</v>
      </c>
      <c r="C144" s="106" t="s">
        <v>98</v>
      </c>
      <c r="D144" s="106" t="s">
        <v>2</v>
      </c>
      <c r="E144" s="106" t="s">
        <v>82</v>
      </c>
      <c r="F144" s="143">
        <v>54.295652133825214</v>
      </c>
      <c r="G144" s="143">
        <v>0</v>
      </c>
      <c r="H144" s="143">
        <v>0</v>
      </c>
      <c r="I144" s="143">
        <v>0</v>
      </c>
      <c r="J144" s="143">
        <v>0</v>
      </c>
      <c r="K144" s="143">
        <v>0</v>
      </c>
      <c r="L144" s="143">
        <v>0</v>
      </c>
      <c r="M144" s="143">
        <v>0</v>
      </c>
      <c r="N144" s="143">
        <v>0</v>
      </c>
      <c r="O144" s="143">
        <v>0</v>
      </c>
      <c r="P144" s="143">
        <v>0</v>
      </c>
      <c r="Q144" s="143">
        <v>0</v>
      </c>
      <c r="S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3"/>
      <c r="AY144" s="53"/>
      <c r="AZ144" s="53"/>
      <c r="BA144" s="53"/>
      <c r="BB144" s="53"/>
      <c r="BC144" s="53"/>
      <c r="BD144" s="53"/>
      <c r="BE144" s="53"/>
      <c r="BF144" s="53"/>
      <c r="BG144" s="53"/>
      <c r="BH144" s="53"/>
      <c r="BI144" s="53"/>
      <c r="BJ144" s="53"/>
      <c r="BK144" s="53"/>
      <c r="BL144" s="53"/>
      <c r="BM144" s="53"/>
      <c r="BN144" s="53"/>
      <c r="BO144" s="53"/>
      <c r="BP144" s="53"/>
      <c r="BQ144" s="53"/>
      <c r="BR144" s="53"/>
    </row>
    <row r="145" spans="1:86" ht="27.95" customHeight="1" x14ac:dyDescent="0.3">
      <c r="A145" s="45"/>
      <c r="B145" s="106" t="s">
        <v>171</v>
      </c>
      <c r="C145" s="106" t="s">
        <v>173</v>
      </c>
      <c r="D145" s="106" t="s">
        <v>175</v>
      </c>
      <c r="E145" s="106" t="s">
        <v>82</v>
      </c>
      <c r="F145" s="143">
        <v>0</v>
      </c>
      <c r="G145" s="143">
        <v>0</v>
      </c>
      <c r="H145" s="143">
        <v>0</v>
      </c>
      <c r="I145" s="143">
        <v>0</v>
      </c>
      <c r="J145" s="143">
        <v>0</v>
      </c>
      <c r="K145" s="143">
        <v>0</v>
      </c>
      <c r="L145" s="143">
        <v>0</v>
      </c>
      <c r="M145" s="143">
        <v>0</v>
      </c>
      <c r="N145" s="143">
        <v>0</v>
      </c>
      <c r="O145" s="143">
        <v>0</v>
      </c>
      <c r="P145" s="143">
        <v>0</v>
      </c>
      <c r="Q145" s="143">
        <v>0</v>
      </c>
      <c r="S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3"/>
      <c r="AY145" s="53"/>
      <c r="AZ145" s="53"/>
      <c r="BA145" s="53"/>
      <c r="BB145" s="53"/>
      <c r="BC145" s="53"/>
      <c r="BD145" s="53"/>
      <c r="BE145" s="53"/>
      <c r="BF145" s="53"/>
      <c r="BG145" s="53"/>
      <c r="BH145" s="53"/>
      <c r="BI145" s="53"/>
      <c r="BJ145" s="53"/>
      <c r="BK145" s="53"/>
      <c r="BL145" s="53"/>
      <c r="BM145" s="53"/>
      <c r="BN145" s="53"/>
      <c r="BO145" s="53"/>
      <c r="BP145" s="53"/>
      <c r="BQ145" s="53"/>
      <c r="BR145" s="53"/>
    </row>
    <row r="146" spans="1:86" ht="27.95" customHeight="1" x14ac:dyDescent="0.3">
      <c r="A146" s="45"/>
      <c r="B146" s="239" t="s">
        <v>34</v>
      </c>
      <c r="C146" s="240"/>
      <c r="D146" s="240"/>
      <c r="E146" s="241"/>
      <c r="F146" s="128">
        <f t="shared" ref="F146:Q146" si="26">+F136+F119+F109+F114+F117</f>
        <v>54806.20443880136</v>
      </c>
      <c r="G146" s="128">
        <f t="shared" si="26"/>
        <v>28.676105329287275</v>
      </c>
      <c r="H146" s="128">
        <f t="shared" si="26"/>
        <v>69375.201712721057</v>
      </c>
      <c r="I146" s="128">
        <f t="shared" si="26"/>
        <v>24.197800538256782</v>
      </c>
      <c r="J146" s="128">
        <f t="shared" si="26"/>
        <v>11494.975867487425</v>
      </c>
      <c r="K146" s="128">
        <f t="shared" si="26"/>
        <v>18.098677352777123</v>
      </c>
      <c r="L146" s="128">
        <f t="shared" si="26"/>
        <v>4851.7401466942174</v>
      </c>
      <c r="M146" s="128">
        <f t="shared" si="26"/>
        <v>12.15807515568568</v>
      </c>
      <c r="N146" s="128">
        <f t="shared" si="26"/>
        <v>3182.5637386638573</v>
      </c>
      <c r="O146" s="128">
        <f t="shared" si="26"/>
        <v>6.1302772175392253</v>
      </c>
      <c r="P146" s="128">
        <f t="shared" si="26"/>
        <v>1833.2717092769337</v>
      </c>
      <c r="Q146" s="128">
        <f t="shared" si="26"/>
        <v>1.8084174841758811</v>
      </c>
      <c r="S146" s="53"/>
      <c r="Y146" s="52"/>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3"/>
      <c r="AY146" s="53"/>
      <c r="AZ146" s="53"/>
      <c r="BA146" s="53"/>
      <c r="BB146" s="53"/>
      <c r="BC146" s="53"/>
      <c r="BD146" s="53"/>
      <c r="BE146" s="53"/>
      <c r="BF146" s="53"/>
      <c r="BG146" s="53"/>
      <c r="BH146" s="53"/>
      <c r="BI146" s="53"/>
      <c r="BJ146" s="53"/>
      <c r="BK146" s="53"/>
      <c r="BL146" s="53"/>
      <c r="BM146" s="53"/>
      <c r="BN146" s="53"/>
      <c r="BO146" s="53"/>
      <c r="BP146" s="53"/>
      <c r="BQ146" s="53"/>
      <c r="BR146" s="53"/>
    </row>
    <row r="147" spans="1:86" ht="32.25" customHeight="1" x14ac:dyDescent="0.3">
      <c r="B147" s="32"/>
      <c r="C147" s="32"/>
      <c r="D147" s="32"/>
      <c r="E147" s="58"/>
      <c r="F147" s="89"/>
      <c r="G147" s="60"/>
      <c r="H147" s="60"/>
      <c r="I147" s="60"/>
      <c r="J147" s="60"/>
      <c r="K147" s="60"/>
      <c r="L147" s="60"/>
      <c r="M147" s="60"/>
      <c r="N147" s="60"/>
      <c r="O147" s="60"/>
      <c r="P147" s="60"/>
      <c r="Q147" s="60"/>
      <c r="S147" s="69"/>
      <c r="Y147" s="69"/>
      <c r="Z147" s="69"/>
      <c r="AA147" s="69"/>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3"/>
      <c r="AY147" s="53"/>
      <c r="AZ147" s="53"/>
      <c r="BA147" s="53"/>
      <c r="BB147" s="53"/>
      <c r="BC147" s="53"/>
      <c r="BD147" s="53"/>
      <c r="BE147" s="53"/>
      <c r="BF147" s="53"/>
      <c r="BG147" s="53"/>
      <c r="BH147" s="53"/>
      <c r="BI147" s="53"/>
      <c r="BJ147" s="53"/>
      <c r="BK147" s="53"/>
      <c r="BL147" s="53"/>
      <c r="BM147" s="53"/>
      <c r="BN147" s="53"/>
      <c r="BO147" s="53"/>
      <c r="BP147" s="53"/>
      <c r="BQ147" s="53"/>
      <c r="BR147" s="53"/>
    </row>
    <row r="148" spans="1:86" ht="29.25" customHeight="1" x14ac:dyDescent="0.3">
      <c r="R148" s="63"/>
      <c r="S148" s="63"/>
      <c r="T148" s="63"/>
      <c r="U148" s="63"/>
      <c r="V148" s="63"/>
      <c r="W148" s="63"/>
      <c r="X148" s="63"/>
      <c r="Y148" s="63"/>
      <c r="Z148" s="63"/>
      <c r="AA148" s="63"/>
      <c r="AB148" s="69"/>
      <c r="AC148" s="69"/>
      <c r="AD148" s="69"/>
      <c r="AE148" s="69"/>
      <c r="AF148" s="69"/>
      <c r="AG148" s="69"/>
      <c r="AH148" s="69"/>
      <c r="AI148" s="69"/>
      <c r="AJ148" s="69"/>
      <c r="AK148" s="69"/>
      <c r="AL148" s="69"/>
      <c r="AM148" s="69"/>
      <c r="AN148" s="69"/>
      <c r="AO148" s="69"/>
      <c r="AP148" s="69"/>
      <c r="AQ148" s="69"/>
      <c r="AR148" s="69"/>
      <c r="AS148" s="69"/>
      <c r="AT148" s="69"/>
      <c r="AU148" s="69"/>
      <c r="AV148" s="69"/>
      <c r="AW148" s="69"/>
      <c r="AX148" s="69"/>
      <c r="AY148" s="69"/>
      <c r="AZ148" s="69"/>
      <c r="BA148" s="69"/>
      <c r="BB148" s="69"/>
      <c r="BC148" s="69"/>
      <c r="BD148" s="69"/>
      <c r="BE148" s="69"/>
      <c r="BF148" s="69"/>
      <c r="BG148" s="69"/>
      <c r="BH148" s="69"/>
      <c r="BI148" s="69"/>
      <c r="BJ148" s="69"/>
      <c r="BK148" s="69"/>
      <c r="BL148" s="69"/>
      <c r="BM148" s="69"/>
      <c r="BN148" s="69"/>
      <c r="BO148" s="69"/>
      <c r="BP148" s="69"/>
      <c r="BQ148" s="69"/>
      <c r="BR148" s="69"/>
    </row>
    <row r="149" spans="1:86" x14ac:dyDescent="0.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3"/>
      <c r="AY149" s="63"/>
      <c r="AZ149" s="63"/>
      <c r="BA149" s="63"/>
      <c r="BB149" s="63"/>
      <c r="BC149" s="63"/>
      <c r="BD149" s="63"/>
      <c r="BE149" s="63"/>
      <c r="BF149" s="63"/>
      <c r="BG149" s="63"/>
      <c r="BH149" s="63"/>
      <c r="BI149" s="63"/>
      <c r="BJ149" s="63"/>
      <c r="BK149" s="63"/>
      <c r="BL149" s="63"/>
      <c r="BM149" s="63"/>
      <c r="BN149" s="63"/>
      <c r="BO149" s="63"/>
      <c r="BP149" s="63"/>
      <c r="BQ149" s="63"/>
      <c r="BR149" s="63"/>
      <c r="BS149" s="63"/>
      <c r="BT149" s="63"/>
      <c r="BU149" s="63"/>
      <c r="BV149" s="63"/>
      <c r="BW149" s="63"/>
      <c r="BX149" s="63"/>
      <c r="BY149" s="63"/>
      <c r="BZ149" s="63"/>
      <c r="CA149" s="63"/>
      <c r="CB149" s="63"/>
      <c r="CC149" s="63"/>
      <c r="CD149" s="63"/>
      <c r="CE149" s="63"/>
      <c r="CF149" s="63"/>
      <c r="CG149" s="63"/>
      <c r="CH149" s="63"/>
    </row>
  </sheetData>
  <mergeCells count="19">
    <mergeCell ref="B47:D47"/>
    <mergeCell ref="B51:N51"/>
    <mergeCell ref="B100:E100"/>
    <mergeCell ref="B146:E146"/>
    <mergeCell ref="B50:N50"/>
    <mergeCell ref="B2:U2"/>
    <mergeCell ref="B6:B8"/>
    <mergeCell ref="C6:C8"/>
    <mergeCell ref="D6:D8"/>
    <mergeCell ref="E6:E7"/>
    <mergeCell ref="F6:F7"/>
    <mergeCell ref="G6:G8"/>
    <mergeCell ref="H6:H8"/>
    <mergeCell ref="I6:I8"/>
    <mergeCell ref="J6:J8"/>
    <mergeCell ref="K6:K8"/>
    <mergeCell ref="L6:L8"/>
    <mergeCell ref="M6:M8"/>
    <mergeCell ref="N6:N8"/>
  </mergeCells>
  <hyperlinks>
    <hyperlink ref="C76" location="BIDF40!A1" display="BIDF40" xr:uid="{C38397E4-D100-4938-A50E-C2C787D86383}"/>
    <hyperlink ref="C86" location="BIRS38!A1" display="BIRS38" xr:uid="{3A7818D9-7C17-4ABA-9CC1-17F757E51BCA}"/>
    <hyperlink ref="C83" location="BIDS34!A1" display="BIDS34" xr:uid="{9BF748B8-A85D-4E97-BB78-5FC0492231A8}"/>
    <hyperlink ref="C122" location="BIDF40!A1" display="BIDF40" xr:uid="{3051CFA2-6116-4ABF-A699-E6909B9FCB7C}"/>
    <hyperlink ref="C132" location="BIRS38!A1" display="BIRS38" xr:uid="{3DBCF923-A2AC-436D-A4D1-10556501CEF3}"/>
    <hyperlink ref="C129" location="BIDS34!A1" display="BIDS34" xr:uid="{B516C46E-D61A-4A84-AE73-2C96A15807CD}"/>
    <hyperlink ref="C130" location="BIDS23!A1" display="BIDS23" xr:uid="{79069FEB-A01E-466C-B463-F5CFF6BC3357}"/>
    <hyperlink ref="C22" location="BIDF40!A1" display="BIDF40" xr:uid="{29348422-241D-43B6-9F96-34A274EB661A}"/>
    <hyperlink ref="C32" location="BIRS38!A1" display="BIRS38" xr:uid="{71520270-4911-4339-9930-CC7FFFEAC789}"/>
    <hyperlink ref="C29" location="BIDS34!A1" display="BIDS34" xr:uid="{A7EF4A59-4C02-4216-89FE-5087AF357F38}"/>
    <hyperlink ref="C30" location="BIDS23!A1" display="BIDS23" xr:uid="{025F708A-7B4B-4F05-B5D4-7048595C6EBF}"/>
    <hyperlink ref="C25" location="BIDY42!A1" display="BIDY42" xr:uid="{8A5A77C8-6E69-4B73-8C34-D3C4A3BA0AB6}"/>
    <hyperlink ref="C11" location="FFFIRF26!A1" display="FFFIRF26" xr:uid="{DF877AF3-A0F2-451E-A4B4-8D2759CDB5F5}"/>
    <hyperlink ref="C12" location="IPVO26!A1" display="IPVO26" xr:uid="{5F68A8AD-8B79-4813-8A15-4FBE47889799}"/>
    <hyperlink ref="C13" location="FFFIRE26!A1" display="FFFIRE26" xr:uid="{DA80CAAB-EA65-4CE6-A6AD-E68D47460C50}"/>
    <hyperlink ref="C42" location="'PMG25'!A1" display="PMG25" xr:uid="{AB24AB22-9083-4D03-B458-406B164A0932}"/>
    <hyperlink ref="C45" location="'PMY25'!A1" display="PMY25" xr:uid="{415A6204-CE3A-48D9-A719-50BDE95B6C42}"/>
    <hyperlink ref="C96" location="'PMY25'!A1" display="PMY25" xr:uid="{DBBC4724-2580-4ED3-8697-1A1483780FBB}"/>
    <hyperlink ref="C142" location="'PMY25'!A1" display="PMY25" xr:uid="{EAF352C9-032B-47D9-B8E8-98024693A0C9}"/>
    <hyperlink ref="C70" location="BNAM27!A1" display="BNAM27" xr:uid="{5E2C5A97-0AD0-48EC-8A9C-B3B4915FA44B}"/>
    <hyperlink ref="C16" location="BNAM27!A1" display="BNAM27" xr:uid="{CB4CAEC2-DC78-4E79-AE90-7A32D28AD8DE}"/>
    <hyperlink ref="C116" location="BNAM27!A1" display="BNAM27" xr:uid="{7FFE0B5B-2547-45C7-85DB-E5327BFC393E}"/>
    <hyperlink ref="C88" location="BIRFE50!A1" display="BIRFE50" xr:uid="{0928905A-F23D-411C-B997-6A0B32284A6E}"/>
    <hyperlink ref="C84" location="BIDS23!A1" display="BIDS23" xr:uid="{DFA167BB-503D-4A24-8ADA-D2DEEC4CB96C}"/>
    <hyperlink ref="C65" location="FFFIRF26!A1" display="FFFIRF26" xr:uid="{AD744742-04D5-433D-88BF-6D0FC1BB5E36}"/>
    <hyperlink ref="C66" location="IPVO26!A1" display="IPVO26" xr:uid="{3520D193-EFFA-4B35-B5D3-56869AED31D7}"/>
    <hyperlink ref="C67" location="FFFIRE26!A1" display="FFFIRE26" xr:uid="{CF55AE71-086C-4FE0-B182-149B3B73DC35}"/>
    <hyperlink ref="C79" location="BIDY42!A1" display="BIDY42" xr:uid="{0E07D998-C791-433F-A0BD-8C10F313C63B}"/>
    <hyperlink ref="C111" location="FFFIRF26!A1" display="FFFIRF26" xr:uid="{FFA0B70A-54CC-4844-B37D-F73EB0BFE2D4}"/>
    <hyperlink ref="C112" location="IPVO26!A1" display="IPVO26" xr:uid="{BB4C3560-CE71-44B3-B270-1523489DDED6}"/>
    <hyperlink ref="C113" location="FFFIRE26!A1" display="FFFIRE26" xr:uid="{4BA00E9E-098B-4B27-804D-6F25B4C37309}"/>
    <hyperlink ref="C125" location="BIDY42!A1" display="BIDY42" xr:uid="{97142D3C-1E7E-4ED1-A26E-D7399B90E3D5}"/>
    <hyperlink ref="C128" location="BIDY42!A1" display="BIDY42" xr:uid="{C45D8FE6-DE3D-42AB-A96E-FE133BD60F46}"/>
    <hyperlink ref="C39" location="'TAMAR 2'!A1" display="'TAMAR 2'!A1" xr:uid="{F8CFA464-61A0-467B-BBFC-143C1F7CD50F}"/>
    <hyperlink ref="C38" location="'TAMAR 1'!A1" display="TAMAR 1" xr:uid="{9BDF5B24-8456-43C8-A226-A8CE29E6DE18}"/>
    <hyperlink ref="C93" location="'TAMAR 2'!A1" display="'TAMAR 2'!A1" xr:uid="{EE0F7F49-54C4-4539-8BBC-8341ECE0969D}"/>
    <hyperlink ref="C139" location="'TAMAR 2'!A1" display="'TAMAR 2'!A1" xr:uid="{6ECDD4AF-9389-4EF1-82DB-84883C35B857}"/>
    <hyperlink ref="C138" location="'TAMAR 1'!A1" display="TAMAR 1" xr:uid="{FEE2A62F-FCDA-43B6-8A9D-3515D1C1CD05}"/>
    <hyperlink ref="C27" location="BIDN32!A1" display="BIDN32" xr:uid="{78F40EC1-EFC2-43B8-90BB-5284F8C018CE}"/>
    <hyperlink ref="C121" location="BIDN44!A1" display="BIDN44" xr:uid="{F6C0C11F-BB8E-46B8-9AD5-50048857E0D5}"/>
    <hyperlink ref="C81" location="BIDN32!A1" display="BIDN32" xr:uid="{A7599A0E-A500-4626-AC72-17BD4F3F2F00}"/>
    <hyperlink ref="C75" location="BIDN44!A1" display="BIDN44" xr:uid="{C4DB6652-010A-44F6-B0E3-68F13CA0F0D0}"/>
    <hyperlink ref="C127" location="BIDN32!A1" display="BIDN32" xr:uid="{37899022-BD97-4849-973D-950C8E08E540}"/>
  </hyperlink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BEB72-ACED-44E8-965B-4C26AB33C0CE}">
  <dimension ref="A1:CD52"/>
  <sheetViews>
    <sheetView showGridLines="0" zoomScale="95" zoomScaleNormal="95" workbookViewId="0">
      <pane xSplit="2" ySplit="1" topLeftCell="C2" activePane="bottomRight" state="frozen"/>
      <selection activeCell="F22" sqref="F22:Q22"/>
      <selection pane="topRight" activeCell="F22" sqref="F22:Q22"/>
      <selection pane="bottomLeft" activeCell="F22" sqref="F22:Q22"/>
      <selection pane="bottomRight"/>
    </sheetView>
  </sheetViews>
  <sheetFormatPr baseColWidth="10" defaultRowHeight="16.5" x14ac:dyDescent="0.3"/>
  <cols>
    <col min="1" max="1" width="5.28515625" style="13" customWidth="1"/>
    <col min="2" max="2" width="38.85546875" style="1" bestFit="1" customWidth="1"/>
    <col min="3" max="3" width="12.5703125" style="1" customWidth="1"/>
    <col min="4" max="4" width="30.85546875" style="1" customWidth="1"/>
    <col min="5" max="5" width="13.7109375" style="10" customWidth="1"/>
    <col min="6" max="17" width="11.42578125" style="10"/>
    <col min="18" max="18" width="12" style="10" customWidth="1"/>
    <col min="19" max="16384" width="11.42578125" style="10"/>
  </cols>
  <sheetData>
    <row r="1" spans="1:29" ht="28.5" customHeight="1" x14ac:dyDescent="0.3">
      <c r="B1" s="225" t="s">
        <v>37</v>
      </c>
      <c r="C1" s="225"/>
      <c r="D1" s="225"/>
      <c r="E1" s="225"/>
    </row>
    <row r="2" spans="1:29" ht="17.25" x14ac:dyDescent="0.3">
      <c r="B2" s="111" t="s">
        <v>43</v>
      </c>
    </row>
    <row r="4" spans="1:29" ht="30.75" customHeight="1" x14ac:dyDescent="0.3">
      <c r="B4" s="243" t="s">
        <v>99</v>
      </c>
      <c r="C4" s="243"/>
      <c r="D4" s="243"/>
      <c r="F4" s="77"/>
      <c r="G4" s="77"/>
      <c r="H4" s="77"/>
      <c r="I4" s="77"/>
      <c r="J4" s="77"/>
      <c r="K4" s="77"/>
      <c r="L4" s="77"/>
      <c r="M4" s="77"/>
      <c r="N4" s="77"/>
      <c r="O4" s="77"/>
      <c r="P4" s="77"/>
      <c r="Q4" s="77"/>
      <c r="R4" s="77"/>
      <c r="S4" s="77"/>
      <c r="T4" s="77"/>
      <c r="U4" s="77"/>
      <c r="V4" s="77"/>
      <c r="W4" s="77"/>
      <c r="X4" s="77"/>
      <c r="Y4" s="77"/>
      <c r="Z4" s="77"/>
      <c r="AA4" s="77"/>
      <c r="AB4" s="77"/>
      <c r="AC4" s="77"/>
    </row>
    <row r="5" spans="1:29" ht="15.75" customHeight="1" x14ac:dyDescent="0.3">
      <c r="B5" s="244" t="s">
        <v>0</v>
      </c>
      <c r="C5" s="246" t="s">
        <v>1</v>
      </c>
      <c r="D5" s="232" t="s">
        <v>83</v>
      </c>
      <c r="F5" s="136">
        <v>2025</v>
      </c>
      <c r="G5" s="136">
        <v>2025</v>
      </c>
      <c r="H5" s="136">
        <v>2025</v>
      </c>
      <c r="I5" s="136">
        <v>2025</v>
      </c>
      <c r="J5" s="136">
        <v>2025</v>
      </c>
      <c r="K5" s="136">
        <v>2025</v>
      </c>
      <c r="L5" s="136">
        <v>2025</v>
      </c>
      <c r="M5" s="136">
        <v>2025</v>
      </c>
      <c r="N5" s="136">
        <v>2025</v>
      </c>
      <c r="O5" s="136">
        <v>2025</v>
      </c>
      <c r="P5" s="136">
        <v>2025</v>
      </c>
      <c r="Q5" s="136">
        <v>2025</v>
      </c>
      <c r="R5" s="136">
        <v>2026</v>
      </c>
      <c r="S5" s="136">
        <v>2026</v>
      </c>
      <c r="T5" s="136">
        <v>2026</v>
      </c>
      <c r="U5" s="136">
        <v>2026</v>
      </c>
      <c r="V5" s="136">
        <v>2026</v>
      </c>
      <c r="W5" s="136">
        <v>2026</v>
      </c>
      <c r="X5" s="136">
        <v>2026</v>
      </c>
      <c r="Y5" s="136">
        <v>2026</v>
      </c>
      <c r="Z5" s="136">
        <v>2026</v>
      </c>
      <c r="AA5" s="136">
        <v>2026</v>
      </c>
      <c r="AB5" s="136">
        <v>2026</v>
      </c>
      <c r="AC5" s="136">
        <v>2026</v>
      </c>
    </row>
    <row r="6" spans="1:29" x14ac:dyDescent="0.3">
      <c r="B6" s="245"/>
      <c r="C6" s="247"/>
      <c r="D6" s="233"/>
      <c r="F6" s="136">
        <v>1</v>
      </c>
      <c r="G6" s="136">
        <f>+F6+1</f>
        <v>2</v>
      </c>
      <c r="H6" s="136">
        <f t="shared" ref="H6:Q6" si="0">+G6+1</f>
        <v>3</v>
      </c>
      <c r="I6" s="136">
        <f t="shared" si="0"/>
        <v>4</v>
      </c>
      <c r="J6" s="136">
        <f t="shared" si="0"/>
        <v>5</v>
      </c>
      <c r="K6" s="136">
        <f t="shared" si="0"/>
        <v>6</v>
      </c>
      <c r="L6" s="136">
        <f t="shared" si="0"/>
        <v>7</v>
      </c>
      <c r="M6" s="136">
        <f t="shared" si="0"/>
        <v>8</v>
      </c>
      <c r="N6" s="136">
        <f t="shared" si="0"/>
        <v>9</v>
      </c>
      <c r="O6" s="136">
        <f t="shared" si="0"/>
        <v>10</v>
      </c>
      <c r="P6" s="136">
        <f t="shared" si="0"/>
        <v>11</v>
      </c>
      <c r="Q6" s="136">
        <f t="shared" si="0"/>
        <v>12</v>
      </c>
      <c r="R6" s="136">
        <v>1</v>
      </c>
      <c r="S6" s="136">
        <f>+R6+1</f>
        <v>2</v>
      </c>
      <c r="T6" s="136">
        <f t="shared" ref="T6:AC6" si="1">+S6+1</f>
        <v>3</v>
      </c>
      <c r="U6" s="136">
        <f t="shared" si="1"/>
        <v>4</v>
      </c>
      <c r="V6" s="136">
        <f t="shared" si="1"/>
        <v>5</v>
      </c>
      <c r="W6" s="136">
        <f t="shared" si="1"/>
        <v>6</v>
      </c>
      <c r="X6" s="136">
        <f t="shared" si="1"/>
        <v>7</v>
      </c>
      <c r="Y6" s="136">
        <f t="shared" si="1"/>
        <v>8</v>
      </c>
      <c r="Z6" s="136">
        <f t="shared" si="1"/>
        <v>9</v>
      </c>
      <c r="AA6" s="136">
        <f t="shared" si="1"/>
        <v>10</v>
      </c>
      <c r="AB6" s="136">
        <f t="shared" si="1"/>
        <v>11</v>
      </c>
      <c r="AC6" s="136">
        <f t="shared" si="1"/>
        <v>12</v>
      </c>
    </row>
    <row r="7" spans="1:29" x14ac:dyDescent="0.3">
      <c r="A7" s="59"/>
      <c r="B7" s="148" t="s">
        <v>5</v>
      </c>
      <c r="C7" s="148" t="s">
        <v>6</v>
      </c>
      <c r="D7" s="148" t="s">
        <v>79</v>
      </c>
      <c r="E7" s="44"/>
      <c r="F7" s="160">
        <v>4.1277351499999995</v>
      </c>
      <c r="G7" s="160">
        <v>0</v>
      </c>
      <c r="H7" s="160">
        <v>0</v>
      </c>
      <c r="I7" s="160">
        <v>3.3625872300000004</v>
      </c>
      <c r="J7" s="160">
        <v>0</v>
      </c>
      <c r="K7" s="160">
        <v>0</v>
      </c>
      <c r="L7" s="160">
        <v>2.5150233899999996</v>
      </c>
      <c r="M7" s="160">
        <v>0</v>
      </c>
      <c r="N7" s="160">
        <v>0</v>
      </c>
      <c r="O7" s="160">
        <v>3.05691589</v>
      </c>
      <c r="P7" s="160">
        <v>0</v>
      </c>
      <c r="Q7" s="160">
        <v>0</v>
      </c>
      <c r="R7" s="160">
        <v>1.37940503</v>
      </c>
      <c r="S7" s="160">
        <v>0</v>
      </c>
      <c r="T7" s="160">
        <v>0</v>
      </c>
      <c r="U7" s="160">
        <v>0.84553897999999994</v>
      </c>
      <c r="V7" s="160">
        <v>0</v>
      </c>
      <c r="W7" s="160">
        <v>0</v>
      </c>
      <c r="X7" s="160">
        <v>0.51144241999999995</v>
      </c>
      <c r="Y7" s="160">
        <v>0</v>
      </c>
      <c r="Z7" s="160">
        <v>0</v>
      </c>
      <c r="AA7" s="160">
        <v>0.2461286</v>
      </c>
      <c r="AB7" s="160">
        <v>0</v>
      </c>
      <c r="AC7" s="160">
        <v>0</v>
      </c>
    </row>
    <row r="8" spans="1:29" x14ac:dyDescent="0.3">
      <c r="A8" s="59"/>
      <c r="B8" s="148" t="s">
        <v>134</v>
      </c>
      <c r="C8" s="148" t="s">
        <v>129</v>
      </c>
      <c r="D8" s="148" t="s">
        <v>82</v>
      </c>
      <c r="E8" s="44"/>
      <c r="F8" s="160">
        <v>0</v>
      </c>
      <c r="G8" s="160">
        <v>0</v>
      </c>
      <c r="H8" s="160">
        <v>181.09897502000001</v>
      </c>
      <c r="I8" s="160">
        <v>0</v>
      </c>
      <c r="J8" s="160">
        <v>0</v>
      </c>
      <c r="K8" s="160">
        <v>96.370123140000004</v>
      </c>
      <c r="L8" s="160">
        <v>0</v>
      </c>
      <c r="M8" s="160">
        <v>0</v>
      </c>
      <c r="N8" s="160">
        <v>0</v>
      </c>
      <c r="O8" s="160">
        <v>0</v>
      </c>
      <c r="P8" s="160">
        <v>0</v>
      </c>
      <c r="Q8" s="160">
        <v>0</v>
      </c>
      <c r="R8" s="160">
        <v>0</v>
      </c>
      <c r="S8" s="160">
        <v>0</v>
      </c>
      <c r="T8" s="160">
        <v>0</v>
      </c>
      <c r="U8" s="160">
        <v>0</v>
      </c>
      <c r="V8" s="160">
        <v>0</v>
      </c>
      <c r="W8" s="160">
        <v>0</v>
      </c>
      <c r="X8" s="160">
        <v>0</v>
      </c>
      <c r="Y8" s="160">
        <v>0</v>
      </c>
      <c r="Z8" s="160">
        <v>0</v>
      </c>
      <c r="AA8" s="160">
        <v>0</v>
      </c>
      <c r="AB8" s="160">
        <v>0</v>
      </c>
      <c r="AC8" s="160">
        <v>0</v>
      </c>
    </row>
    <row r="9" spans="1:29" x14ac:dyDescent="0.3">
      <c r="A9" s="59"/>
      <c r="B9" s="148" t="s">
        <v>102</v>
      </c>
      <c r="C9" s="148" t="s">
        <v>103</v>
      </c>
      <c r="D9" s="148" t="s">
        <v>82</v>
      </c>
      <c r="E9" s="44"/>
      <c r="F9" s="160">
        <v>0</v>
      </c>
      <c r="G9" s="160">
        <v>0</v>
      </c>
      <c r="H9" s="160">
        <v>377.27789429988695</v>
      </c>
      <c r="I9" s="160">
        <v>0</v>
      </c>
      <c r="J9" s="160">
        <v>0</v>
      </c>
      <c r="K9" s="160">
        <v>390.23057527528556</v>
      </c>
      <c r="L9" s="160">
        <v>0</v>
      </c>
      <c r="M9" s="160">
        <v>0</v>
      </c>
      <c r="N9" s="160">
        <v>450.9358498279006</v>
      </c>
      <c r="O9" s="160">
        <v>0</v>
      </c>
      <c r="P9" s="160">
        <v>0</v>
      </c>
      <c r="Q9" s="160">
        <v>474.6469899972858</v>
      </c>
      <c r="R9" s="160">
        <v>0</v>
      </c>
      <c r="S9" s="160">
        <v>0</v>
      </c>
      <c r="T9" s="160">
        <v>287.72645935859583</v>
      </c>
      <c r="U9" s="160">
        <v>0</v>
      </c>
      <c r="V9" s="160">
        <v>0</v>
      </c>
      <c r="W9" s="160">
        <v>252.86814275523142</v>
      </c>
      <c r="X9" s="160">
        <v>0</v>
      </c>
      <c r="Y9" s="160">
        <v>0</v>
      </c>
      <c r="Z9" s="160">
        <v>227.20107912899491</v>
      </c>
      <c r="AA9" s="160">
        <v>0</v>
      </c>
      <c r="AB9" s="160">
        <v>0</v>
      </c>
      <c r="AC9" s="160">
        <v>187.79550865591699</v>
      </c>
    </row>
    <row r="10" spans="1:29" x14ac:dyDescent="0.3">
      <c r="A10" s="59"/>
      <c r="B10" s="148" t="s">
        <v>97</v>
      </c>
      <c r="C10" s="148" t="s">
        <v>98</v>
      </c>
      <c r="D10" s="148" t="s">
        <v>82</v>
      </c>
      <c r="E10" s="44"/>
      <c r="F10" s="160">
        <v>0</v>
      </c>
      <c r="G10" s="160">
        <v>37.100507481559603</v>
      </c>
      <c r="H10" s="160">
        <v>0</v>
      </c>
      <c r="I10" s="160">
        <v>0</v>
      </c>
      <c r="J10" s="160">
        <v>17.195144652265608</v>
      </c>
      <c r="K10" s="160">
        <v>0</v>
      </c>
      <c r="L10" s="160">
        <v>0</v>
      </c>
      <c r="M10" s="160">
        <v>0</v>
      </c>
      <c r="N10" s="160">
        <v>0</v>
      </c>
      <c r="O10" s="160">
        <v>0</v>
      </c>
      <c r="P10" s="160">
        <v>0</v>
      </c>
      <c r="Q10" s="160">
        <v>0</v>
      </c>
      <c r="R10" s="160">
        <v>0</v>
      </c>
      <c r="S10" s="160">
        <v>0</v>
      </c>
      <c r="T10" s="160">
        <v>0</v>
      </c>
      <c r="U10" s="160">
        <v>0</v>
      </c>
      <c r="V10" s="160">
        <v>0</v>
      </c>
      <c r="W10" s="160">
        <v>0</v>
      </c>
      <c r="X10" s="160">
        <v>0</v>
      </c>
      <c r="Y10" s="160">
        <v>0</v>
      </c>
      <c r="Z10" s="160">
        <v>0</v>
      </c>
      <c r="AA10" s="160">
        <v>0</v>
      </c>
      <c r="AB10" s="160">
        <v>0</v>
      </c>
      <c r="AC10" s="160">
        <v>0</v>
      </c>
    </row>
    <row r="11" spans="1:29" x14ac:dyDescent="0.3">
      <c r="A11" s="59"/>
      <c r="B11" s="148" t="s">
        <v>32</v>
      </c>
      <c r="C11" s="148" t="s">
        <v>33</v>
      </c>
      <c r="D11" s="148" t="s">
        <v>82</v>
      </c>
      <c r="E11" s="44"/>
      <c r="F11" s="160">
        <v>0</v>
      </c>
      <c r="G11" s="160">
        <v>1.3686136674161151</v>
      </c>
      <c r="H11" s="160">
        <v>0</v>
      </c>
      <c r="I11" s="160">
        <v>0</v>
      </c>
      <c r="J11" s="160">
        <v>0</v>
      </c>
      <c r="K11" s="160">
        <v>0</v>
      </c>
      <c r="L11" s="160">
        <v>0</v>
      </c>
      <c r="M11" s="160">
        <v>0.50182136500840668</v>
      </c>
      <c r="N11" s="160">
        <v>0</v>
      </c>
      <c r="O11" s="160">
        <v>0</v>
      </c>
      <c r="P11" s="160">
        <v>0</v>
      </c>
      <c r="Q11" s="160">
        <v>0</v>
      </c>
      <c r="R11" s="160">
        <v>0</v>
      </c>
      <c r="S11" s="160">
        <v>0</v>
      </c>
      <c r="T11" s="160">
        <v>0</v>
      </c>
      <c r="U11" s="160">
        <v>0</v>
      </c>
      <c r="V11" s="160">
        <v>0</v>
      </c>
      <c r="W11" s="160">
        <v>0</v>
      </c>
      <c r="X11" s="160">
        <v>0</v>
      </c>
      <c r="Y11" s="160">
        <v>0</v>
      </c>
      <c r="Z11" s="160">
        <v>0</v>
      </c>
      <c r="AA11" s="160">
        <v>0</v>
      </c>
      <c r="AB11" s="160">
        <v>0</v>
      </c>
      <c r="AC11" s="160">
        <v>0</v>
      </c>
    </row>
    <row r="12" spans="1:29" x14ac:dyDescent="0.3">
      <c r="A12" s="59"/>
      <c r="B12" s="148" t="s">
        <v>171</v>
      </c>
      <c r="C12" s="148" t="s">
        <v>173</v>
      </c>
      <c r="D12" s="148" t="s">
        <v>82</v>
      </c>
      <c r="E12" s="44"/>
      <c r="F12" s="160">
        <v>0</v>
      </c>
      <c r="G12" s="160">
        <v>0</v>
      </c>
      <c r="H12" s="160">
        <v>0</v>
      </c>
      <c r="I12" s="160">
        <v>0</v>
      </c>
      <c r="J12" s="160">
        <v>0</v>
      </c>
      <c r="K12" s="160">
        <v>0</v>
      </c>
      <c r="L12" s="160">
        <v>0</v>
      </c>
      <c r="M12" s="160">
        <v>0</v>
      </c>
      <c r="N12" s="160">
        <v>0</v>
      </c>
      <c r="O12" s="160">
        <v>0</v>
      </c>
      <c r="P12" s="160">
        <v>0</v>
      </c>
      <c r="Q12" s="160">
        <v>0</v>
      </c>
      <c r="R12" s="160">
        <v>0</v>
      </c>
      <c r="S12" s="160">
        <v>0</v>
      </c>
      <c r="T12" s="160">
        <v>0</v>
      </c>
      <c r="U12" s="160">
        <v>0</v>
      </c>
      <c r="V12" s="160">
        <v>0</v>
      </c>
      <c r="W12" s="160">
        <v>0</v>
      </c>
      <c r="X12" s="160">
        <v>0</v>
      </c>
      <c r="Y12" s="160">
        <v>0</v>
      </c>
      <c r="Z12" s="160">
        <v>0</v>
      </c>
      <c r="AA12" s="160">
        <v>0</v>
      </c>
      <c r="AB12" s="160">
        <v>0</v>
      </c>
      <c r="AC12" s="160">
        <v>0</v>
      </c>
    </row>
    <row r="13" spans="1:29" x14ac:dyDescent="0.3">
      <c r="A13" s="59"/>
      <c r="B13" s="148" t="s">
        <v>172</v>
      </c>
      <c r="C13" s="148" t="s">
        <v>174</v>
      </c>
      <c r="D13" s="148" t="s">
        <v>82</v>
      </c>
      <c r="E13" s="44"/>
      <c r="F13" s="160">
        <v>0</v>
      </c>
      <c r="G13" s="160">
        <v>0</v>
      </c>
      <c r="H13" s="160">
        <v>0</v>
      </c>
      <c r="I13" s="160">
        <v>0</v>
      </c>
      <c r="J13" s="160">
        <v>0</v>
      </c>
      <c r="K13" s="160">
        <v>0</v>
      </c>
      <c r="L13" s="160">
        <v>0</v>
      </c>
      <c r="M13" s="160">
        <v>0</v>
      </c>
      <c r="N13" s="160">
        <v>0</v>
      </c>
      <c r="O13" s="160">
        <v>0</v>
      </c>
      <c r="P13" s="160">
        <v>0</v>
      </c>
      <c r="Q13" s="160">
        <v>0</v>
      </c>
      <c r="R13" s="160">
        <v>0</v>
      </c>
      <c r="S13" s="160">
        <v>0</v>
      </c>
      <c r="T13" s="160">
        <v>0</v>
      </c>
      <c r="U13" s="160">
        <v>0</v>
      </c>
      <c r="V13" s="160">
        <v>0</v>
      </c>
      <c r="W13" s="160">
        <v>0</v>
      </c>
      <c r="X13" s="160">
        <v>0</v>
      </c>
      <c r="Y13" s="160">
        <v>0</v>
      </c>
      <c r="Z13" s="160">
        <v>0</v>
      </c>
      <c r="AA13" s="160">
        <v>0</v>
      </c>
      <c r="AB13" s="160">
        <v>0</v>
      </c>
      <c r="AC13" s="160">
        <v>0</v>
      </c>
    </row>
    <row r="14" spans="1:29" x14ac:dyDescent="0.3">
      <c r="A14" s="59"/>
      <c r="B14" s="148" t="s">
        <v>3</v>
      </c>
      <c r="C14" s="148" t="s">
        <v>4</v>
      </c>
      <c r="D14" s="148" t="s">
        <v>79</v>
      </c>
      <c r="E14" s="44"/>
      <c r="F14" s="160">
        <v>1.2488822728677114</v>
      </c>
      <c r="G14" s="160">
        <v>1.2128504</v>
      </c>
      <c r="H14" s="160">
        <v>1.0279571000000001</v>
      </c>
      <c r="I14" s="160">
        <v>0.94526394000000002</v>
      </c>
      <c r="J14" s="160">
        <v>0.90066956000000009</v>
      </c>
      <c r="K14" s="160">
        <v>0.84860922999999999</v>
      </c>
      <c r="L14" s="160">
        <v>0.82659056000000009</v>
      </c>
      <c r="M14" s="160">
        <v>0.15314158999999999</v>
      </c>
      <c r="N14" s="160">
        <v>0.57159845999999992</v>
      </c>
      <c r="O14" s="160">
        <v>0.44586570000000003</v>
      </c>
      <c r="P14" s="160">
        <v>0.37307051000000002</v>
      </c>
      <c r="Q14" s="160">
        <v>0.28057340999999997</v>
      </c>
      <c r="R14" s="160">
        <v>0.20367362999999999</v>
      </c>
      <c r="S14" s="160">
        <v>0.10873091</v>
      </c>
      <c r="T14" s="160">
        <v>0</v>
      </c>
      <c r="U14" s="160">
        <v>0</v>
      </c>
      <c r="V14" s="160">
        <v>0</v>
      </c>
      <c r="W14" s="160">
        <v>0</v>
      </c>
      <c r="X14" s="160">
        <v>0</v>
      </c>
      <c r="Y14" s="160">
        <v>0</v>
      </c>
      <c r="Z14" s="160">
        <v>0</v>
      </c>
      <c r="AA14" s="160">
        <v>0</v>
      </c>
      <c r="AB14" s="160">
        <v>0</v>
      </c>
      <c r="AC14" s="160">
        <v>0</v>
      </c>
    </row>
    <row r="15" spans="1:29" x14ac:dyDescent="0.3">
      <c r="A15" s="59"/>
      <c r="B15" s="148" t="s">
        <v>7</v>
      </c>
      <c r="C15" s="148" t="s">
        <v>8</v>
      </c>
      <c r="D15" s="148" t="s">
        <v>79</v>
      </c>
      <c r="E15" s="44"/>
      <c r="F15" s="160">
        <v>0.11954038208178204</v>
      </c>
      <c r="G15" s="160">
        <v>0.12422432328937785</v>
      </c>
      <c r="H15" s="160">
        <v>0.10455575408829416</v>
      </c>
      <c r="I15" s="160">
        <v>9.6302579120974785E-2</v>
      </c>
      <c r="J15" s="160">
        <v>8.8327481535233357E-2</v>
      </c>
      <c r="K15" s="160">
        <v>8.2194561337602362E-2</v>
      </c>
      <c r="L15" s="160">
        <v>7.6390333166078364E-2</v>
      </c>
      <c r="M15" s="160">
        <v>3.1302748670133336E-2</v>
      </c>
      <c r="N15" s="160">
        <v>5.1157357939536061E-2</v>
      </c>
      <c r="O15" s="160">
        <v>4.1217589540636895E-2</v>
      </c>
      <c r="P15" s="160">
        <v>1.474988592855556E-2</v>
      </c>
      <c r="Q15" s="160">
        <v>1.9005794759745884E-2</v>
      </c>
      <c r="R15" s="160">
        <v>1.0233531448311968E-2</v>
      </c>
      <c r="S15" s="160">
        <v>0</v>
      </c>
      <c r="T15" s="160">
        <v>0</v>
      </c>
      <c r="U15" s="160">
        <v>0</v>
      </c>
      <c r="V15" s="160">
        <v>0</v>
      </c>
      <c r="W15" s="160">
        <v>0</v>
      </c>
      <c r="X15" s="160">
        <v>0</v>
      </c>
      <c r="Y15" s="160">
        <v>0</v>
      </c>
      <c r="Z15" s="160">
        <v>0</v>
      </c>
      <c r="AA15" s="160">
        <v>0</v>
      </c>
      <c r="AB15" s="160">
        <v>0</v>
      </c>
      <c r="AC15" s="160">
        <v>0</v>
      </c>
    </row>
    <row r="16" spans="1:29" x14ac:dyDescent="0.3">
      <c r="A16" s="59"/>
      <c r="B16" s="148" t="s">
        <v>137</v>
      </c>
      <c r="C16" s="148" t="s">
        <v>178</v>
      </c>
      <c r="D16" s="148" t="s">
        <v>79</v>
      </c>
      <c r="E16" s="44"/>
      <c r="F16" s="160">
        <v>8.8236241881087629</v>
      </c>
      <c r="G16" s="160">
        <v>9.4436765147535802</v>
      </c>
      <c r="H16" s="160">
        <v>13.170268594191588</v>
      </c>
      <c r="I16" s="160">
        <v>11.895667125064588</v>
      </c>
      <c r="J16" s="160">
        <v>12.527533991776915</v>
      </c>
      <c r="K16" s="160">
        <v>16.886559955181518</v>
      </c>
      <c r="L16" s="160">
        <v>16.886559955181518</v>
      </c>
      <c r="M16" s="160">
        <v>15.027479569797336</v>
      </c>
      <c r="N16" s="160">
        <v>14.874137941544136</v>
      </c>
      <c r="O16" s="160">
        <v>13.512685420406999</v>
      </c>
      <c r="P16" s="160">
        <v>13.817659223307848</v>
      </c>
      <c r="Q16" s="160">
        <v>13.231171140833998</v>
      </c>
      <c r="R16" s="160">
        <v>13.719001925731739</v>
      </c>
      <c r="S16" s="160">
        <v>13.571485776002863</v>
      </c>
      <c r="T16" s="160">
        <v>12.124875791473281</v>
      </c>
      <c r="U16" s="160">
        <v>14.146256547862196</v>
      </c>
      <c r="V16" s="160">
        <v>13.537815406029502</v>
      </c>
      <c r="W16" s="160">
        <v>13.831895291265443</v>
      </c>
      <c r="X16" s="160">
        <v>13.075379445435255</v>
      </c>
      <c r="Y16" s="160">
        <v>13.355923985272135</v>
      </c>
      <c r="Z16" s="160">
        <v>13.200622543594511</v>
      </c>
      <c r="AA16" s="160">
        <v>12.471744605575964</v>
      </c>
      <c r="AB16" s="160">
        <v>12.734047170704949</v>
      </c>
      <c r="AC16" s="160">
        <v>12.174798305465881</v>
      </c>
    </row>
    <row r="17" spans="1:82" s="199" customFormat="1" x14ac:dyDescent="0.3">
      <c r="A17" s="190"/>
      <c r="B17" s="148" t="s">
        <v>108</v>
      </c>
      <c r="C17" s="148" t="s">
        <v>109</v>
      </c>
      <c r="D17" s="148" t="s">
        <v>80</v>
      </c>
      <c r="E17" s="198"/>
      <c r="F17" s="160">
        <v>356.36768931420573</v>
      </c>
      <c r="G17" s="160">
        <v>298.73538461460959</v>
      </c>
      <c r="H17" s="160">
        <v>266.32854454220211</v>
      </c>
      <c r="I17" s="160">
        <v>229.37995308331412</v>
      </c>
      <c r="J17" s="160">
        <v>263.04053775649862</v>
      </c>
      <c r="K17" s="160">
        <v>250.23267605999999</v>
      </c>
      <c r="L17" s="160">
        <v>244.25895174558909</v>
      </c>
      <c r="M17" s="160">
        <v>244.45561750742746</v>
      </c>
      <c r="N17" s="160">
        <v>224.1806060239243</v>
      </c>
      <c r="O17" s="160">
        <v>344.41103098800727</v>
      </c>
      <c r="P17" s="160">
        <v>244.70391494031313</v>
      </c>
      <c r="Q17" s="160">
        <v>237.95336075745976</v>
      </c>
      <c r="R17" s="160">
        <v>170.03911927524913</v>
      </c>
      <c r="S17" s="160">
        <v>141.74689634283106</v>
      </c>
      <c r="T17" s="160">
        <v>120.5321947045864</v>
      </c>
      <c r="U17" s="160">
        <v>122.45530539402769</v>
      </c>
      <c r="V17" s="160">
        <v>109.23778486989313</v>
      </c>
      <c r="W17" s="160">
        <v>100.61057638496408</v>
      </c>
      <c r="X17" s="160">
        <v>88.070492171502821</v>
      </c>
      <c r="Y17" s="160">
        <v>78.460337207961061</v>
      </c>
      <c r="Z17" s="160">
        <v>69.090594343817827</v>
      </c>
      <c r="AA17" s="160">
        <v>58.15406581005729</v>
      </c>
      <c r="AB17" s="160">
        <v>51.453045783388411</v>
      </c>
      <c r="AC17" s="160">
        <v>41.76719426945548</v>
      </c>
    </row>
    <row r="18" spans="1:82" s="200" customFormat="1" x14ac:dyDescent="0.3">
      <c r="A18" s="59"/>
      <c r="B18" s="162" t="s">
        <v>186</v>
      </c>
      <c r="C18" s="162" t="s">
        <v>187</v>
      </c>
      <c r="D18" s="162" t="s">
        <v>80</v>
      </c>
      <c r="E18" s="163"/>
      <c r="F18" s="193">
        <v>0</v>
      </c>
      <c r="G18" s="193">
        <v>0</v>
      </c>
      <c r="H18" s="193">
        <v>0</v>
      </c>
      <c r="I18" s="193">
        <v>0</v>
      </c>
      <c r="J18" s="193">
        <v>0</v>
      </c>
      <c r="K18" s="193">
        <v>1156.6483048900002</v>
      </c>
      <c r="L18" s="193">
        <v>965.0522190426027</v>
      </c>
      <c r="M18" s="193">
        <v>1056.4105684931508</v>
      </c>
      <c r="N18" s="193">
        <v>1224.54798630137</v>
      </c>
      <c r="O18" s="193">
        <v>1842.0410958904108</v>
      </c>
      <c r="P18" s="193">
        <v>1270.5558475393202</v>
      </c>
      <c r="Q18" s="193">
        <v>1116.3131164381728</v>
      </c>
      <c r="R18" s="193">
        <v>951.53147190513664</v>
      </c>
      <c r="S18" s="193">
        <v>883.79859715866348</v>
      </c>
      <c r="T18" s="193">
        <v>753.94787309489652</v>
      </c>
      <c r="U18" s="193">
        <v>812.86891425663362</v>
      </c>
      <c r="V18" s="193">
        <v>770.59201522062494</v>
      </c>
      <c r="W18" s="193">
        <v>756.49606697101615</v>
      </c>
      <c r="X18" s="193">
        <v>676.94956294233884</v>
      </c>
      <c r="Y18" s="193">
        <v>684.30640482402634</v>
      </c>
      <c r="Z18" s="193">
        <v>656.79605025441697</v>
      </c>
      <c r="AA18" s="193">
        <v>609.8115348625372</v>
      </c>
      <c r="AB18" s="193">
        <v>604.30651764805555</v>
      </c>
      <c r="AC18" s="193">
        <v>550.53815414265955</v>
      </c>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row>
    <row r="19" spans="1:82" s="200" customFormat="1" x14ac:dyDescent="0.3">
      <c r="A19" s="59"/>
      <c r="B19" s="5" t="s">
        <v>189</v>
      </c>
      <c r="C19" s="5" t="s">
        <v>196</v>
      </c>
      <c r="D19" s="162" t="s">
        <v>82</v>
      </c>
      <c r="E19" s="163"/>
      <c r="F19" s="193">
        <v>0</v>
      </c>
      <c r="G19" s="193">
        <v>0</v>
      </c>
      <c r="H19" s="193">
        <v>0</v>
      </c>
      <c r="I19" s="193">
        <v>0</v>
      </c>
      <c r="J19" s="193">
        <v>0</v>
      </c>
      <c r="K19" s="193">
        <v>3185.5592106700001</v>
      </c>
      <c r="L19" s="193">
        <v>0</v>
      </c>
      <c r="M19" s="193">
        <v>0</v>
      </c>
      <c r="N19" s="193">
        <v>8940.3093427000003</v>
      </c>
      <c r="O19" s="193">
        <v>0</v>
      </c>
      <c r="P19" s="193">
        <v>0</v>
      </c>
      <c r="Q19" s="193">
        <v>8890.8180360099996</v>
      </c>
      <c r="R19" s="193">
        <v>0</v>
      </c>
      <c r="S19" s="193">
        <v>0</v>
      </c>
      <c r="T19" s="193">
        <v>9352.9179705300012</v>
      </c>
      <c r="U19" s="193">
        <v>0</v>
      </c>
      <c r="V19" s="193">
        <v>0</v>
      </c>
      <c r="W19" s="193">
        <v>9136.2230961799996</v>
      </c>
      <c r="X19" s="193">
        <v>0</v>
      </c>
      <c r="Y19" s="193">
        <v>0</v>
      </c>
      <c r="Z19" s="193">
        <v>0</v>
      </c>
      <c r="AA19" s="193">
        <v>0</v>
      </c>
      <c r="AB19" s="193">
        <v>0</v>
      </c>
      <c r="AC19" s="193">
        <v>0</v>
      </c>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row>
    <row r="20" spans="1:82" s="200" customFormat="1" x14ac:dyDescent="0.3">
      <c r="A20" s="59"/>
      <c r="B20" s="5" t="s">
        <v>190</v>
      </c>
      <c r="C20" s="5" t="s">
        <v>197</v>
      </c>
      <c r="D20" s="162" t="s">
        <v>82</v>
      </c>
      <c r="E20" s="163"/>
      <c r="F20" s="193">
        <v>0</v>
      </c>
      <c r="G20" s="193">
        <v>0</v>
      </c>
      <c r="H20" s="193">
        <v>0</v>
      </c>
      <c r="I20" s="193">
        <v>0</v>
      </c>
      <c r="J20" s="193">
        <v>0</v>
      </c>
      <c r="K20" s="193">
        <v>2347.7715658100001</v>
      </c>
      <c r="L20" s="193">
        <v>0</v>
      </c>
      <c r="M20" s="193">
        <v>0</v>
      </c>
      <c r="N20" s="193">
        <v>6622.0573348400003</v>
      </c>
      <c r="O20" s="193">
        <v>0</v>
      </c>
      <c r="P20" s="193">
        <v>0</v>
      </c>
      <c r="Q20" s="193">
        <v>6584.8641568699995</v>
      </c>
      <c r="R20" s="193">
        <v>0</v>
      </c>
      <c r="S20" s="193">
        <v>0</v>
      </c>
      <c r="T20" s="193">
        <v>8842.5051099500015</v>
      </c>
      <c r="U20" s="193">
        <v>0</v>
      </c>
      <c r="V20" s="193">
        <v>0</v>
      </c>
      <c r="W20" s="193">
        <v>8646.6914134300005</v>
      </c>
      <c r="X20" s="193">
        <v>0</v>
      </c>
      <c r="Y20" s="193">
        <v>0</v>
      </c>
      <c r="Z20" s="193">
        <v>7935.0210062100005</v>
      </c>
      <c r="AA20" s="193">
        <v>0</v>
      </c>
      <c r="AB20" s="193">
        <v>0</v>
      </c>
      <c r="AC20" s="193">
        <v>7395.5747083999995</v>
      </c>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row>
    <row r="21" spans="1:82" s="200" customFormat="1" x14ac:dyDescent="0.3">
      <c r="A21" s="59"/>
      <c r="B21" s="5" t="s">
        <v>205</v>
      </c>
      <c r="C21" s="9" t="s">
        <v>201</v>
      </c>
      <c r="D21" s="162" t="s">
        <v>200</v>
      </c>
      <c r="E21" s="163"/>
      <c r="F21" s="193">
        <v>0</v>
      </c>
      <c r="G21" s="193">
        <v>0</v>
      </c>
      <c r="H21" s="193">
        <v>0</v>
      </c>
      <c r="I21" s="193">
        <v>0</v>
      </c>
      <c r="J21" s="193">
        <v>0</v>
      </c>
      <c r="K21" s="193">
        <v>0</v>
      </c>
      <c r="L21" s="193">
        <v>0</v>
      </c>
      <c r="M21" s="193">
        <v>0</v>
      </c>
      <c r="N21" s="193">
        <v>1012.005375489493</v>
      </c>
      <c r="O21" s="193">
        <v>1382.0089934800819</v>
      </c>
      <c r="P21" s="193">
        <v>1000.1718233906918</v>
      </c>
      <c r="Q21" s="193">
        <v>795.45137208142796</v>
      </c>
      <c r="R21" s="193">
        <v>628.76395721771189</v>
      </c>
      <c r="S21" s="193">
        <v>660.31220711311653</v>
      </c>
      <c r="T21" s="193">
        <v>587.11973342623412</v>
      </c>
      <c r="U21" s="193">
        <v>666.46565420449315</v>
      </c>
      <c r="V21" s="193">
        <v>584.76681051436856</v>
      </c>
      <c r="W21" s="193">
        <v>617.46889835155139</v>
      </c>
      <c r="X21" s="193">
        <v>588.09323088576934</v>
      </c>
      <c r="Y21" s="193">
        <v>557.85777572390498</v>
      </c>
      <c r="Z21" s="193">
        <v>601.55502830319119</v>
      </c>
      <c r="AA21" s="193">
        <v>500.40391968841897</v>
      </c>
      <c r="AB21" s="193">
        <v>543.21069306017625</v>
      </c>
      <c r="AC21" s="193">
        <v>549.84953989876976</v>
      </c>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row>
    <row r="22" spans="1:82" ht="28.5" customHeight="1" x14ac:dyDescent="0.3">
      <c r="B22" s="242" t="s">
        <v>90</v>
      </c>
      <c r="C22" s="242"/>
      <c r="D22" s="242"/>
      <c r="E22" s="7"/>
      <c r="F22" s="135">
        <f>+SUM(F7:F21)</f>
        <v>370.68747130726399</v>
      </c>
      <c r="G22" s="135">
        <f>+SUM(G7:G21)</f>
        <v>347.98525700162827</v>
      </c>
      <c r="H22" s="135">
        <f t="shared" ref="H22:AB22" si="2">+SUM(H7:H21)</f>
        <v>839.00819531036905</v>
      </c>
      <c r="I22" s="135">
        <f t="shared" si="2"/>
        <v>245.67977395749969</v>
      </c>
      <c r="J22" s="135">
        <f t="shared" si="2"/>
        <v>293.75221344207637</v>
      </c>
      <c r="K22" s="135">
        <f t="shared" si="2"/>
        <v>7444.6298195918043</v>
      </c>
      <c r="L22" s="135">
        <f t="shared" si="2"/>
        <v>1229.6157350265394</v>
      </c>
      <c r="M22" s="135">
        <f t="shared" si="2"/>
        <v>1316.5799312740542</v>
      </c>
      <c r="N22" s="135">
        <f t="shared" si="2"/>
        <v>18489.533388942174</v>
      </c>
      <c r="O22" s="135">
        <f t="shared" si="2"/>
        <v>3585.5178049584474</v>
      </c>
      <c r="P22" s="135">
        <f t="shared" si="2"/>
        <v>2529.6370654895618</v>
      </c>
      <c r="Q22" s="135">
        <f t="shared" si="2"/>
        <v>18113.577782499939</v>
      </c>
      <c r="R22" s="135">
        <f t="shared" si="2"/>
        <v>1765.6468625152779</v>
      </c>
      <c r="S22" s="135">
        <f t="shared" si="2"/>
        <v>1699.537917300614</v>
      </c>
      <c r="T22" s="135">
        <f t="shared" si="2"/>
        <v>19956.874216855787</v>
      </c>
      <c r="U22" s="135">
        <f t="shared" si="2"/>
        <v>1616.7816693830166</v>
      </c>
      <c r="V22" s="135">
        <f t="shared" si="2"/>
        <v>1478.1344260109163</v>
      </c>
      <c r="W22" s="135">
        <f t="shared" si="2"/>
        <v>19524.190089364027</v>
      </c>
      <c r="X22" s="135">
        <f t="shared" si="2"/>
        <v>1366.7001078650462</v>
      </c>
      <c r="Y22" s="135">
        <f t="shared" si="2"/>
        <v>1333.9804417411647</v>
      </c>
      <c r="Z22" s="135">
        <f t="shared" si="2"/>
        <v>9502.8643807840162</v>
      </c>
      <c r="AA22" s="135">
        <f t="shared" si="2"/>
        <v>1181.0873935665895</v>
      </c>
      <c r="AB22" s="135">
        <f t="shared" si="2"/>
        <v>1211.7043036623252</v>
      </c>
      <c r="AC22" s="135">
        <f>+SUM(AC7:AC21)</f>
        <v>8737.6999036722664</v>
      </c>
    </row>
    <row r="23" spans="1:82" ht="16.5" customHeight="1" x14ac:dyDescent="0.3">
      <c r="B23" s="248" t="s">
        <v>195</v>
      </c>
      <c r="C23" s="248"/>
      <c r="D23" s="248"/>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row>
    <row r="24" spans="1:82" x14ac:dyDescent="0.3">
      <c r="B24" s="248"/>
      <c r="C24" s="248"/>
      <c r="D24" s="248"/>
    </row>
    <row r="25" spans="1:82" x14ac:dyDescent="0.3">
      <c r="B25" s="56"/>
      <c r="C25" s="56"/>
      <c r="D25" s="56"/>
    </row>
    <row r="26" spans="1:82" x14ac:dyDescent="0.3">
      <c r="B26" s="56"/>
      <c r="C26" s="56"/>
      <c r="D26" s="56"/>
    </row>
    <row r="27" spans="1:82" x14ac:dyDescent="0.3">
      <c r="B27" s="56"/>
      <c r="C27" s="56"/>
      <c r="D27" s="56"/>
    </row>
    <row r="28" spans="1:82" x14ac:dyDescent="0.3">
      <c r="B28" s="56"/>
      <c r="C28" s="56"/>
      <c r="D28" s="56"/>
    </row>
    <row r="29" spans="1:82" ht="30.75" customHeight="1" x14ac:dyDescent="0.3">
      <c r="B29" s="249" t="s">
        <v>86</v>
      </c>
      <c r="C29" s="249"/>
      <c r="D29" s="249"/>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row>
    <row r="30" spans="1:82" x14ac:dyDescent="0.3">
      <c r="B30" s="250" t="s">
        <v>0</v>
      </c>
      <c r="C30" s="232" t="s">
        <v>1</v>
      </c>
      <c r="D30" s="232" t="s">
        <v>83</v>
      </c>
      <c r="F30" s="136">
        <v>2025</v>
      </c>
      <c r="G30" s="136">
        <v>2025</v>
      </c>
      <c r="H30" s="136">
        <v>2025</v>
      </c>
      <c r="I30" s="136">
        <v>2025</v>
      </c>
      <c r="J30" s="136">
        <v>2025</v>
      </c>
      <c r="K30" s="136">
        <v>2025</v>
      </c>
      <c r="L30" s="136">
        <v>2025</v>
      </c>
      <c r="M30" s="136">
        <v>2025</v>
      </c>
      <c r="N30" s="136">
        <v>2025</v>
      </c>
      <c r="O30" s="136">
        <v>2025</v>
      </c>
      <c r="P30" s="136">
        <v>2025</v>
      </c>
      <c r="Q30" s="136">
        <v>2025</v>
      </c>
      <c r="R30" s="136">
        <v>2026</v>
      </c>
      <c r="S30" s="136">
        <v>2026</v>
      </c>
      <c r="T30" s="136">
        <v>2026</v>
      </c>
      <c r="U30" s="136">
        <v>2026</v>
      </c>
      <c r="V30" s="136">
        <v>2026</v>
      </c>
      <c r="W30" s="136">
        <v>2026</v>
      </c>
      <c r="X30" s="136">
        <v>2026</v>
      </c>
      <c r="Y30" s="136">
        <v>2026</v>
      </c>
      <c r="Z30" s="136">
        <v>2026</v>
      </c>
      <c r="AA30" s="136">
        <v>2026</v>
      </c>
      <c r="AB30" s="136">
        <v>2026</v>
      </c>
      <c r="AC30" s="136">
        <v>2026</v>
      </c>
    </row>
    <row r="31" spans="1:82" x14ac:dyDescent="0.3">
      <c r="B31" s="251"/>
      <c r="C31" s="233"/>
      <c r="D31" s="233"/>
      <c r="F31" s="136">
        <v>1</v>
      </c>
      <c r="G31" s="136">
        <f t="shared" ref="G31:Q31" si="3">+F31+1</f>
        <v>2</v>
      </c>
      <c r="H31" s="136">
        <f t="shared" si="3"/>
        <v>3</v>
      </c>
      <c r="I31" s="136">
        <f t="shared" si="3"/>
        <v>4</v>
      </c>
      <c r="J31" s="136">
        <f t="shared" si="3"/>
        <v>5</v>
      </c>
      <c r="K31" s="136">
        <f t="shared" si="3"/>
        <v>6</v>
      </c>
      <c r="L31" s="136">
        <f t="shared" si="3"/>
        <v>7</v>
      </c>
      <c r="M31" s="136">
        <f t="shared" si="3"/>
        <v>8</v>
      </c>
      <c r="N31" s="136">
        <f t="shared" si="3"/>
        <v>9</v>
      </c>
      <c r="O31" s="136">
        <f t="shared" si="3"/>
        <v>10</v>
      </c>
      <c r="P31" s="136">
        <f t="shared" si="3"/>
        <v>11</v>
      </c>
      <c r="Q31" s="136">
        <f t="shared" si="3"/>
        <v>12</v>
      </c>
      <c r="R31" s="136">
        <v>1</v>
      </c>
      <c r="S31" s="136">
        <f>+R31+1</f>
        <v>2</v>
      </c>
      <c r="T31" s="136">
        <f t="shared" ref="T31:AC31" si="4">+S31+1</f>
        <v>3</v>
      </c>
      <c r="U31" s="136">
        <f t="shared" si="4"/>
        <v>4</v>
      </c>
      <c r="V31" s="136">
        <f t="shared" si="4"/>
        <v>5</v>
      </c>
      <c r="W31" s="136">
        <f t="shared" si="4"/>
        <v>6</v>
      </c>
      <c r="X31" s="136">
        <f t="shared" si="4"/>
        <v>7</v>
      </c>
      <c r="Y31" s="136">
        <f t="shared" si="4"/>
        <v>8</v>
      </c>
      <c r="Z31" s="136">
        <f t="shared" si="4"/>
        <v>9</v>
      </c>
      <c r="AA31" s="136">
        <f t="shared" si="4"/>
        <v>10</v>
      </c>
      <c r="AB31" s="136">
        <f t="shared" si="4"/>
        <v>11</v>
      </c>
      <c r="AC31" s="136">
        <f t="shared" si="4"/>
        <v>12</v>
      </c>
    </row>
    <row r="32" spans="1:82" x14ac:dyDescent="0.3">
      <c r="A32" s="14" t="s">
        <v>38</v>
      </c>
      <c r="B32" s="106" t="s">
        <v>11</v>
      </c>
      <c r="C32" s="106" t="s">
        <v>12</v>
      </c>
      <c r="D32" s="106" t="s">
        <v>81</v>
      </c>
      <c r="E32" s="44"/>
      <c r="F32" s="160">
        <v>0</v>
      </c>
      <c r="G32" s="160">
        <v>0</v>
      </c>
      <c r="H32" s="160">
        <v>0</v>
      </c>
      <c r="I32" s="160">
        <v>0</v>
      </c>
      <c r="J32" s="160">
        <v>0</v>
      </c>
      <c r="K32" s="160">
        <v>0.76142245210335269</v>
      </c>
      <c r="L32" s="160">
        <v>0</v>
      </c>
      <c r="M32" s="160">
        <v>0</v>
      </c>
      <c r="N32" s="160">
        <v>0</v>
      </c>
      <c r="O32" s="160">
        <v>0</v>
      </c>
      <c r="P32" s="160">
        <v>0</v>
      </c>
      <c r="Q32" s="160">
        <v>0.72487468995951521</v>
      </c>
      <c r="R32" s="160">
        <v>0</v>
      </c>
      <c r="S32" s="160">
        <v>0</v>
      </c>
      <c r="T32" s="160">
        <v>0</v>
      </c>
      <c r="U32" s="160">
        <v>0</v>
      </c>
      <c r="V32" s="160">
        <v>0</v>
      </c>
      <c r="W32" s="160">
        <v>0.79206030432197383</v>
      </c>
      <c r="X32" s="160">
        <v>0</v>
      </c>
      <c r="Y32" s="160">
        <v>0</v>
      </c>
      <c r="Z32" s="160">
        <v>0</v>
      </c>
      <c r="AA32" s="160">
        <v>0</v>
      </c>
      <c r="AB32" s="160">
        <v>0</v>
      </c>
      <c r="AC32" s="160">
        <v>0.72155558735834113</v>
      </c>
    </row>
    <row r="33" spans="1:29" x14ac:dyDescent="0.3">
      <c r="A33" s="14" t="s">
        <v>38</v>
      </c>
      <c r="B33" s="106" t="s">
        <v>17</v>
      </c>
      <c r="C33" s="106" t="s">
        <v>18</v>
      </c>
      <c r="D33" s="106" t="s">
        <v>81</v>
      </c>
      <c r="E33" s="44"/>
      <c r="F33" s="160">
        <v>0</v>
      </c>
      <c r="G33" s="160">
        <v>1.2077826299999999</v>
      </c>
      <c r="H33" s="160">
        <v>0</v>
      </c>
      <c r="I33" s="160">
        <v>0</v>
      </c>
      <c r="J33" s="160">
        <v>0</v>
      </c>
      <c r="K33" s="160">
        <v>0</v>
      </c>
      <c r="L33" s="160">
        <v>0</v>
      </c>
      <c r="M33" s="160">
        <v>1.0738132900000001</v>
      </c>
      <c r="N33" s="160">
        <v>0</v>
      </c>
      <c r="O33" s="160">
        <v>0</v>
      </c>
      <c r="P33" s="160">
        <v>0</v>
      </c>
      <c r="Q33" s="160">
        <v>0</v>
      </c>
      <c r="R33" s="160">
        <v>0</v>
      </c>
      <c r="S33" s="160">
        <v>1.0494867100752634</v>
      </c>
      <c r="T33" s="160">
        <v>0</v>
      </c>
      <c r="U33" s="160">
        <v>0</v>
      </c>
      <c r="V33" s="160">
        <v>0</v>
      </c>
      <c r="W33" s="160">
        <v>0</v>
      </c>
      <c r="X33" s="160">
        <v>0</v>
      </c>
      <c r="Y33" s="160">
        <v>0.87132279619917041</v>
      </c>
      <c r="Z33" s="160">
        <v>0</v>
      </c>
      <c r="AA33" s="160">
        <v>0</v>
      </c>
      <c r="AB33" s="160">
        <v>0</v>
      </c>
      <c r="AC33" s="160">
        <v>0</v>
      </c>
    </row>
    <row r="34" spans="1:29" x14ac:dyDescent="0.3">
      <c r="A34" s="14" t="s">
        <v>38</v>
      </c>
      <c r="B34" s="106" t="s">
        <v>13</v>
      </c>
      <c r="C34" s="106" t="s">
        <v>14</v>
      </c>
      <c r="D34" s="106" t="s">
        <v>81</v>
      </c>
      <c r="E34" s="44"/>
      <c r="F34" s="160">
        <v>0</v>
      </c>
      <c r="G34" s="160">
        <v>0</v>
      </c>
      <c r="H34" s="160">
        <v>0</v>
      </c>
      <c r="I34" s="160">
        <v>0.36032272999999998</v>
      </c>
      <c r="J34" s="160">
        <v>0</v>
      </c>
      <c r="K34" s="160">
        <v>0</v>
      </c>
      <c r="L34" s="160">
        <v>0</v>
      </c>
      <c r="M34" s="160">
        <v>0</v>
      </c>
      <c r="N34" s="160">
        <v>0</v>
      </c>
      <c r="O34" s="160">
        <v>0.34153964000000003</v>
      </c>
      <c r="P34" s="160">
        <v>0</v>
      </c>
      <c r="Q34" s="160">
        <v>0</v>
      </c>
      <c r="R34" s="160">
        <v>0</v>
      </c>
      <c r="S34" s="160">
        <v>0</v>
      </c>
      <c r="T34" s="160">
        <v>0</v>
      </c>
      <c r="U34" s="160">
        <v>0.67589902000000002</v>
      </c>
      <c r="V34" s="160">
        <v>0</v>
      </c>
      <c r="W34" s="160">
        <v>0</v>
      </c>
      <c r="X34" s="160">
        <v>0</v>
      </c>
      <c r="Y34" s="160">
        <v>0</v>
      </c>
      <c r="Z34" s="160">
        <v>0</v>
      </c>
      <c r="AA34" s="160">
        <v>0.58674773000000002</v>
      </c>
      <c r="AB34" s="160">
        <v>0</v>
      </c>
      <c r="AC34" s="160">
        <v>0</v>
      </c>
    </row>
    <row r="35" spans="1:29" x14ac:dyDescent="0.3">
      <c r="A35" s="14" t="s">
        <v>38</v>
      </c>
      <c r="B35" s="106" t="s">
        <v>15</v>
      </c>
      <c r="C35" s="106" t="s">
        <v>16</v>
      </c>
      <c r="D35" s="106" t="s">
        <v>81</v>
      </c>
      <c r="E35" s="44"/>
      <c r="F35" s="160">
        <v>0</v>
      </c>
      <c r="G35" s="160">
        <v>0.1476182</v>
      </c>
      <c r="H35" s="160">
        <v>0</v>
      </c>
      <c r="I35" s="160">
        <v>0</v>
      </c>
      <c r="J35" s="160">
        <v>0</v>
      </c>
      <c r="K35" s="160">
        <v>0</v>
      </c>
      <c r="L35" s="160">
        <v>0</v>
      </c>
      <c r="M35" s="160">
        <v>6.8530429999999989E-2</v>
      </c>
      <c r="N35" s="160">
        <v>0</v>
      </c>
      <c r="O35" s="160">
        <v>0</v>
      </c>
      <c r="P35" s="160">
        <v>0</v>
      </c>
      <c r="Q35" s="160">
        <v>0</v>
      </c>
      <c r="R35" s="160">
        <v>0</v>
      </c>
      <c r="S35" s="160">
        <v>0</v>
      </c>
      <c r="T35" s="160">
        <v>0</v>
      </c>
      <c r="U35" s="160">
        <v>0</v>
      </c>
      <c r="V35" s="160">
        <v>0</v>
      </c>
      <c r="W35" s="160">
        <v>0</v>
      </c>
      <c r="X35" s="160">
        <v>0</v>
      </c>
      <c r="Y35" s="160">
        <v>0</v>
      </c>
      <c r="Z35" s="160">
        <v>0</v>
      </c>
      <c r="AA35" s="160">
        <v>0</v>
      </c>
      <c r="AB35" s="160">
        <v>0</v>
      </c>
      <c r="AC35" s="160">
        <v>0</v>
      </c>
    </row>
    <row r="36" spans="1:29" x14ac:dyDescent="0.3">
      <c r="A36" s="14" t="s">
        <v>38</v>
      </c>
      <c r="B36" s="106" t="s">
        <v>21</v>
      </c>
      <c r="C36" s="106" t="s">
        <v>22</v>
      </c>
      <c r="D36" s="106" t="s">
        <v>81</v>
      </c>
      <c r="E36" s="44"/>
      <c r="F36" s="160">
        <v>0</v>
      </c>
      <c r="G36" s="160">
        <v>0</v>
      </c>
      <c r="H36" s="160">
        <v>0</v>
      </c>
      <c r="I36" s="160">
        <v>0.38300762999999999</v>
      </c>
      <c r="J36" s="160">
        <v>0</v>
      </c>
      <c r="K36" s="160">
        <v>0</v>
      </c>
      <c r="L36" s="160">
        <v>0</v>
      </c>
      <c r="M36" s="160">
        <v>0</v>
      </c>
      <c r="N36" s="160">
        <v>0</v>
      </c>
      <c r="O36" s="160">
        <v>0.36870331000000001</v>
      </c>
      <c r="P36" s="160">
        <v>0</v>
      </c>
      <c r="Q36" s="160">
        <v>0</v>
      </c>
      <c r="R36" s="160">
        <v>0</v>
      </c>
      <c r="S36" s="160">
        <v>0</v>
      </c>
      <c r="T36" s="160">
        <v>0</v>
      </c>
      <c r="U36" s="160">
        <v>0.33677599483255105</v>
      </c>
      <c r="V36" s="160">
        <v>0</v>
      </c>
      <c r="W36" s="160">
        <v>0</v>
      </c>
      <c r="X36" s="160">
        <v>0</v>
      </c>
      <c r="Y36" s="160">
        <v>0</v>
      </c>
      <c r="Z36" s="160">
        <v>0</v>
      </c>
      <c r="AA36" s="160">
        <v>0.29916104021230144</v>
      </c>
      <c r="AB36" s="160">
        <v>0</v>
      </c>
      <c r="AC36" s="160">
        <v>0</v>
      </c>
    </row>
    <row r="37" spans="1:29" x14ac:dyDescent="0.3">
      <c r="A37" s="14" t="s">
        <v>38</v>
      </c>
      <c r="B37" s="106" t="s">
        <v>19</v>
      </c>
      <c r="C37" s="106" t="s">
        <v>20</v>
      </c>
      <c r="D37" s="106" t="s">
        <v>81</v>
      </c>
      <c r="E37" s="44"/>
      <c r="F37" s="160">
        <v>0</v>
      </c>
      <c r="G37" s="160">
        <v>0</v>
      </c>
      <c r="H37" s="160">
        <v>0</v>
      </c>
      <c r="I37" s="160">
        <v>0</v>
      </c>
      <c r="J37" s="160">
        <v>6.729069E-2</v>
      </c>
      <c r="K37" s="160">
        <v>0</v>
      </c>
      <c r="L37" s="160">
        <v>0</v>
      </c>
      <c r="M37" s="160">
        <v>0</v>
      </c>
      <c r="N37" s="160">
        <v>0</v>
      </c>
      <c r="O37" s="160">
        <v>0</v>
      </c>
      <c r="P37" s="160">
        <v>6.3528290000000001E-2</v>
      </c>
      <c r="Q37" s="160">
        <v>0</v>
      </c>
      <c r="R37" s="160">
        <v>0</v>
      </c>
      <c r="S37" s="160">
        <v>0</v>
      </c>
      <c r="T37" s="160">
        <v>0</v>
      </c>
      <c r="U37" s="160">
        <v>0</v>
      </c>
      <c r="V37" s="160">
        <v>8.4181908371012734E-2</v>
      </c>
      <c r="W37" s="160">
        <v>0</v>
      </c>
      <c r="X37" s="160">
        <v>0</v>
      </c>
      <c r="Y37" s="160">
        <v>0</v>
      </c>
      <c r="Z37" s="160">
        <v>0</v>
      </c>
      <c r="AA37" s="160">
        <v>0</v>
      </c>
      <c r="AB37" s="160">
        <v>7.4325691753017814E-2</v>
      </c>
      <c r="AC37" s="160">
        <v>0</v>
      </c>
    </row>
    <row r="38" spans="1:29" x14ac:dyDescent="0.3">
      <c r="A38" s="14" t="s">
        <v>38</v>
      </c>
      <c r="B38" s="106" t="s">
        <v>94</v>
      </c>
      <c r="C38" s="106" t="s">
        <v>95</v>
      </c>
      <c r="D38" s="106" t="s">
        <v>81</v>
      </c>
      <c r="E38" s="44"/>
      <c r="F38" s="160">
        <v>0</v>
      </c>
      <c r="G38" s="160">
        <v>0</v>
      </c>
      <c r="H38" s="160">
        <v>0</v>
      </c>
      <c r="I38" s="160">
        <v>0</v>
      </c>
      <c r="J38" s="160">
        <v>1.00218323</v>
      </c>
      <c r="K38" s="160">
        <v>0</v>
      </c>
      <c r="L38" s="160">
        <v>0</v>
      </c>
      <c r="M38" s="160">
        <v>0</v>
      </c>
      <c r="N38" s="160">
        <v>0</v>
      </c>
      <c r="O38" s="160">
        <v>0</v>
      </c>
      <c r="P38" s="160">
        <v>1.0939380000000001</v>
      </c>
      <c r="Q38" s="160">
        <v>0</v>
      </c>
      <c r="R38" s="160">
        <v>0</v>
      </c>
      <c r="S38" s="160">
        <v>0</v>
      </c>
      <c r="T38" s="160">
        <v>0</v>
      </c>
      <c r="U38" s="160">
        <v>0</v>
      </c>
      <c r="V38" s="160">
        <v>1.0040952924931508</v>
      </c>
      <c r="W38" s="160">
        <v>0</v>
      </c>
      <c r="X38" s="160">
        <v>0</v>
      </c>
      <c r="Y38" s="160">
        <v>0</v>
      </c>
      <c r="Z38" s="160">
        <v>0</v>
      </c>
      <c r="AA38" s="160">
        <v>0</v>
      </c>
      <c r="AB38" s="160">
        <v>1.0428325101767695</v>
      </c>
      <c r="AC38" s="160">
        <v>0</v>
      </c>
    </row>
    <row r="39" spans="1:29" x14ac:dyDescent="0.3">
      <c r="A39" s="14"/>
      <c r="B39" s="106" t="s">
        <v>110</v>
      </c>
      <c r="C39" s="106" t="s">
        <v>155</v>
      </c>
      <c r="D39" s="106" t="s">
        <v>81</v>
      </c>
      <c r="E39" s="44"/>
      <c r="F39" s="160">
        <v>0.13756038000000004</v>
      </c>
      <c r="G39" s="160">
        <v>0</v>
      </c>
      <c r="H39" s="160">
        <v>0</v>
      </c>
      <c r="I39" s="160">
        <v>0</v>
      </c>
      <c r="J39" s="160">
        <v>0</v>
      </c>
      <c r="K39" s="160">
        <v>0</v>
      </c>
      <c r="L39" s="160">
        <v>0.14177882999999999</v>
      </c>
      <c r="M39" s="160">
        <v>0</v>
      </c>
      <c r="N39" s="160">
        <v>0</v>
      </c>
      <c r="O39" s="160">
        <v>0</v>
      </c>
      <c r="P39" s="160">
        <v>0</v>
      </c>
      <c r="Q39" s="160">
        <v>0</v>
      </c>
      <c r="R39" s="160">
        <v>0.16464112365301603</v>
      </c>
      <c r="S39" s="160">
        <v>0</v>
      </c>
      <c r="T39" s="160">
        <v>0</v>
      </c>
      <c r="U39" s="160">
        <v>0</v>
      </c>
      <c r="V39" s="160">
        <v>0</v>
      </c>
      <c r="W39" s="160">
        <v>0</v>
      </c>
      <c r="X39" s="160">
        <v>0.13266601240924358</v>
      </c>
      <c r="Y39" s="160">
        <v>0</v>
      </c>
      <c r="Z39" s="160">
        <v>0</v>
      </c>
      <c r="AA39" s="160">
        <v>0</v>
      </c>
      <c r="AB39" s="160">
        <v>0</v>
      </c>
      <c r="AC39" s="160">
        <v>0</v>
      </c>
    </row>
    <row r="40" spans="1:29" x14ac:dyDescent="0.3">
      <c r="A40" s="14" t="s">
        <v>38</v>
      </c>
      <c r="B40" s="106" t="s">
        <v>23</v>
      </c>
      <c r="C40" s="106" t="s">
        <v>24</v>
      </c>
      <c r="D40" s="106" t="s">
        <v>81</v>
      </c>
      <c r="E40" s="44"/>
      <c r="F40" s="160">
        <v>0</v>
      </c>
      <c r="G40" s="160">
        <v>0</v>
      </c>
      <c r="H40" s="160">
        <v>0</v>
      </c>
      <c r="I40" s="160">
        <v>0</v>
      </c>
      <c r="J40" s="160">
        <v>0</v>
      </c>
      <c r="K40" s="160">
        <v>0</v>
      </c>
      <c r="L40" s="160">
        <v>0</v>
      </c>
      <c r="M40" s="160">
        <v>0</v>
      </c>
      <c r="N40" s="160">
        <v>0</v>
      </c>
      <c r="O40" s="160">
        <v>0</v>
      </c>
      <c r="P40" s="160">
        <v>0</v>
      </c>
      <c r="Q40" s="160">
        <v>0</v>
      </c>
      <c r="R40" s="160">
        <v>0</v>
      </c>
      <c r="S40" s="160">
        <v>0</v>
      </c>
      <c r="T40" s="160">
        <v>0</v>
      </c>
      <c r="U40" s="160">
        <v>0</v>
      </c>
      <c r="V40" s="160">
        <v>0</v>
      </c>
      <c r="W40" s="160">
        <v>0</v>
      </c>
      <c r="X40" s="160">
        <v>0</v>
      </c>
      <c r="Y40" s="160">
        <v>0</v>
      </c>
      <c r="Z40" s="160">
        <v>0</v>
      </c>
      <c r="AA40" s="160">
        <v>0</v>
      </c>
      <c r="AB40" s="160">
        <v>0</v>
      </c>
      <c r="AC40" s="160">
        <v>0</v>
      </c>
    </row>
    <row r="41" spans="1:29" x14ac:dyDescent="0.3">
      <c r="A41" s="14" t="s">
        <v>38</v>
      </c>
      <c r="B41" s="106" t="s">
        <v>25</v>
      </c>
      <c r="C41" s="106" t="s">
        <v>26</v>
      </c>
      <c r="D41" s="106" t="s">
        <v>81</v>
      </c>
      <c r="E41" s="44"/>
      <c r="F41" s="160">
        <v>0</v>
      </c>
      <c r="G41" s="160">
        <v>0</v>
      </c>
      <c r="H41" s="160">
        <v>9.0794906295270014E-4</v>
      </c>
      <c r="I41" s="160">
        <v>0</v>
      </c>
      <c r="J41" s="160">
        <v>0</v>
      </c>
      <c r="K41" s="160">
        <v>8.8762158507206393E-4</v>
      </c>
      <c r="L41" s="160">
        <v>0</v>
      </c>
      <c r="M41" s="160">
        <v>0</v>
      </c>
      <c r="N41" s="160">
        <v>8.6723363294473311E-4</v>
      </c>
      <c r="O41" s="160">
        <v>0</v>
      </c>
      <c r="P41" s="160">
        <v>0</v>
      </c>
      <c r="Q41" s="160">
        <v>8.4678502665982351E-4</v>
      </c>
      <c r="R41" s="160">
        <v>0</v>
      </c>
      <c r="S41" s="160">
        <v>0</v>
      </c>
      <c r="T41" s="160">
        <v>8.2627558577121518E-4</v>
      </c>
      <c r="U41" s="160">
        <v>0</v>
      </c>
      <c r="V41" s="160">
        <v>0</v>
      </c>
      <c r="W41" s="160">
        <v>8.0570512929596389E-4</v>
      </c>
      <c r="X41" s="160">
        <v>0</v>
      </c>
      <c r="Y41" s="160">
        <v>0</v>
      </c>
      <c r="Z41" s="160">
        <v>7.850734757126989E-4</v>
      </c>
      <c r="AA41" s="160">
        <v>0</v>
      </c>
      <c r="AB41" s="160">
        <v>0</v>
      </c>
      <c r="AC41" s="160">
        <v>7.6438044296002396E-4</v>
      </c>
    </row>
    <row r="42" spans="1:29" s="199" customFormat="1" x14ac:dyDescent="0.3">
      <c r="A42" s="167" t="s">
        <v>38</v>
      </c>
      <c r="B42" s="106" t="s">
        <v>27</v>
      </c>
      <c r="C42" s="106" t="s">
        <v>28</v>
      </c>
      <c r="D42" s="106" t="s">
        <v>81</v>
      </c>
      <c r="E42" s="198"/>
      <c r="F42" s="160">
        <v>0</v>
      </c>
      <c r="G42" s="160">
        <v>0</v>
      </c>
      <c r="H42" s="160">
        <v>0</v>
      </c>
      <c r="I42" s="160">
        <v>0</v>
      </c>
      <c r="J42" s="160">
        <v>0</v>
      </c>
      <c r="K42" s="160">
        <v>0</v>
      </c>
      <c r="L42" s="160">
        <v>0</v>
      </c>
      <c r="M42" s="160">
        <v>0</v>
      </c>
      <c r="N42" s="160">
        <v>0</v>
      </c>
      <c r="O42" s="160">
        <v>0</v>
      </c>
      <c r="P42" s="160">
        <v>0</v>
      </c>
      <c r="Q42" s="160">
        <v>0</v>
      </c>
      <c r="R42" s="160">
        <v>0</v>
      </c>
      <c r="S42" s="160">
        <v>0</v>
      </c>
      <c r="T42" s="160">
        <v>0</v>
      </c>
      <c r="U42" s="160">
        <v>0</v>
      </c>
      <c r="V42" s="160">
        <v>0</v>
      </c>
      <c r="W42" s="160">
        <v>0</v>
      </c>
      <c r="X42" s="160">
        <v>0</v>
      </c>
      <c r="Y42" s="160">
        <v>0</v>
      </c>
      <c r="Z42" s="160">
        <v>0</v>
      </c>
      <c r="AA42" s="160">
        <v>0</v>
      </c>
      <c r="AB42" s="160">
        <v>0</v>
      </c>
      <c r="AC42" s="160">
        <v>0</v>
      </c>
    </row>
    <row r="43" spans="1:29" s="199" customFormat="1" x14ac:dyDescent="0.3">
      <c r="A43" s="167"/>
      <c r="B43" s="106" t="s">
        <v>208</v>
      </c>
      <c r="C43" s="106" t="s">
        <v>209</v>
      </c>
      <c r="D43" s="106" t="s">
        <v>81</v>
      </c>
      <c r="E43" s="198"/>
      <c r="F43" s="160">
        <v>0</v>
      </c>
      <c r="G43" s="160">
        <v>0</v>
      </c>
      <c r="H43" s="160">
        <v>0</v>
      </c>
      <c r="I43" s="160">
        <v>0</v>
      </c>
      <c r="J43" s="160">
        <v>0</v>
      </c>
      <c r="K43" s="160">
        <v>0</v>
      </c>
      <c r="L43" s="160">
        <v>0</v>
      </c>
      <c r="M43" s="160">
        <v>0</v>
      </c>
      <c r="N43" s="160">
        <v>0</v>
      </c>
      <c r="O43" s="160">
        <v>0</v>
      </c>
      <c r="P43" s="160">
        <v>0</v>
      </c>
      <c r="Q43" s="160">
        <v>0</v>
      </c>
      <c r="R43" s="160">
        <v>0</v>
      </c>
      <c r="S43" s="160">
        <v>0</v>
      </c>
      <c r="T43" s="160">
        <v>0</v>
      </c>
      <c r="U43" s="160">
        <v>0</v>
      </c>
      <c r="V43" s="160">
        <v>0</v>
      </c>
      <c r="W43" s="160">
        <v>0</v>
      </c>
      <c r="X43" s="160">
        <v>0</v>
      </c>
      <c r="Y43" s="160">
        <v>0</v>
      </c>
      <c r="Z43" s="160">
        <v>0</v>
      </c>
      <c r="AA43" s="160">
        <v>0</v>
      </c>
      <c r="AB43" s="160">
        <v>0</v>
      </c>
      <c r="AC43" s="160">
        <v>0</v>
      </c>
    </row>
    <row r="44" spans="1:29" x14ac:dyDescent="0.3">
      <c r="A44" s="14" t="s">
        <v>38</v>
      </c>
      <c r="B44" s="106" t="s">
        <v>30</v>
      </c>
      <c r="C44" s="106" t="s">
        <v>31</v>
      </c>
      <c r="D44" s="106" t="s">
        <v>81</v>
      </c>
      <c r="E44" s="44"/>
      <c r="F44" s="160">
        <v>0</v>
      </c>
      <c r="G44" s="160">
        <v>0</v>
      </c>
      <c r="H44" s="160">
        <v>0.44684658051774756</v>
      </c>
      <c r="I44" s="160">
        <v>0</v>
      </c>
      <c r="J44" s="160">
        <v>0</v>
      </c>
      <c r="K44" s="160">
        <v>0</v>
      </c>
      <c r="L44" s="160">
        <v>0</v>
      </c>
      <c r="M44" s="160">
        <v>0</v>
      </c>
      <c r="N44" s="160">
        <v>0.42557879739902787</v>
      </c>
      <c r="O44" s="160">
        <v>0</v>
      </c>
      <c r="P44" s="160">
        <v>0</v>
      </c>
      <c r="Q44" s="160">
        <v>0</v>
      </c>
      <c r="R44" s="160">
        <v>0</v>
      </c>
      <c r="S44" s="160">
        <v>0</v>
      </c>
      <c r="T44" s="160">
        <v>0.57380938809869841</v>
      </c>
      <c r="U44" s="160">
        <v>0</v>
      </c>
      <c r="V44" s="160">
        <v>0</v>
      </c>
      <c r="W44" s="160">
        <v>0</v>
      </c>
      <c r="X44" s="160">
        <v>0</v>
      </c>
      <c r="Y44" s="160">
        <v>0</v>
      </c>
      <c r="Z44" s="160">
        <v>0.46182466019639457</v>
      </c>
      <c r="AA44" s="160">
        <v>0</v>
      </c>
      <c r="AB44" s="160">
        <v>0</v>
      </c>
      <c r="AC44" s="160">
        <v>0</v>
      </c>
    </row>
    <row r="45" spans="1:29" x14ac:dyDescent="0.3">
      <c r="A45" s="14"/>
      <c r="B45" s="106" t="s">
        <v>111</v>
      </c>
      <c r="C45" s="106" t="s">
        <v>112</v>
      </c>
      <c r="D45" s="106" t="s">
        <v>81</v>
      </c>
      <c r="E45" s="44"/>
      <c r="F45" s="160">
        <v>6.7422179999999998E-2</v>
      </c>
      <c r="G45" s="160">
        <v>0</v>
      </c>
      <c r="H45" s="160">
        <v>0</v>
      </c>
      <c r="I45" s="160">
        <v>0</v>
      </c>
      <c r="J45" s="160">
        <v>0</v>
      </c>
      <c r="K45" s="160">
        <v>0</v>
      </c>
      <c r="L45" s="160">
        <v>6.5428540000000007E-2</v>
      </c>
      <c r="M45" s="160">
        <v>0</v>
      </c>
      <c r="N45" s="160">
        <v>0</v>
      </c>
      <c r="O45" s="160">
        <v>0</v>
      </c>
      <c r="P45" s="160">
        <v>0</v>
      </c>
      <c r="Q45" s="160">
        <v>0</v>
      </c>
      <c r="R45" s="160">
        <v>7.4047370000000001E-2</v>
      </c>
      <c r="S45" s="160">
        <v>0</v>
      </c>
      <c r="T45" s="160">
        <v>0</v>
      </c>
      <c r="U45" s="160">
        <v>0</v>
      </c>
      <c r="V45" s="160">
        <v>0</v>
      </c>
      <c r="W45" s="160">
        <v>0</v>
      </c>
      <c r="X45" s="160">
        <v>8.9486780000000002E-2</v>
      </c>
      <c r="Y45" s="160">
        <v>0</v>
      </c>
      <c r="Z45" s="160">
        <v>0</v>
      </c>
      <c r="AA45" s="160">
        <v>0</v>
      </c>
      <c r="AB45" s="160">
        <v>0</v>
      </c>
      <c r="AC45" s="160">
        <v>0</v>
      </c>
    </row>
    <row r="46" spans="1:29" x14ac:dyDescent="0.3">
      <c r="A46" s="14"/>
      <c r="B46" s="5" t="s">
        <v>131</v>
      </c>
      <c r="C46" s="5" t="s">
        <v>132</v>
      </c>
      <c r="D46" s="5" t="s">
        <v>81</v>
      </c>
      <c r="E46" s="163"/>
      <c r="F46" s="160">
        <v>0</v>
      </c>
      <c r="G46" s="160">
        <v>0</v>
      </c>
      <c r="H46" s="160">
        <v>0</v>
      </c>
      <c r="I46" s="160">
        <v>0</v>
      </c>
      <c r="J46" s="160">
        <v>0.13046702999999993</v>
      </c>
      <c r="K46" s="160">
        <v>0</v>
      </c>
      <c r="L46" s="160">
        <v>0</v>
      </c>
      <c r="M46" s="160">
        <v>0</v>
      </c>
      <c r="N46" s="160">
        <v>0</v>
      </c>
      <c r="O46" s="160">
        <v>0</v>
      </c>
      <c r="P46" s="160">
        <v>0.11736097999999998</v>
      </c>
      <c r="Q46" s="160">
        <v>0</v>
      </c>
      <c r="R46" s="160">
        <v>0</v>
      </c>
      <c r="S46" s="160">
        <v>0</v>
      </c>
      <c r="T46" s="160">
        <v>0</v>
      </c>
      <c r="U46" s="160">
        <v>0</v>
      </c>
      <c r="V46" s="160">
        <v>0.13916722424323255</v>
      </c>
      <c r="W46" s="160">
        <v>0</v>
      </c>
      <c r="X46" s="160">
        <v>0</v>
      </c>
      <c r="Y46" s="160">
        <v>0</v>
      </c>
      <c r="Z46" s="160">
        <v>0</v>
      </c>
      <c r="AA46" s="160">
        <v>0</v>
      </c>
      <c r="AB46" s="160">
        <v>0.12742820922889903</v>
      </c>
      <c r="AC46" s="160">
        <v>0</v>
      </c>
    </row>
    <row r="47" spans="1:29" x14ac:dyDescent="0.3">
      <c r="A47" s="14" t="s">
        <v>38</v>
      </c>
      <c r="B47" s="106" t="s">
        <v>93</v>
      </c>
      <c r="C47" s="106" t="s">
        <v>92</v>
      </c>
      <c r="D47" s="106" t="s">
        <v>82</v>
      </c>
      <c r="E47" s="44"/>
      <c r="F47" s="160">
        <v>0</v>
      </c>
      <c r="G47" s="160">
        <v>0</v>
      </c>
      <c r="H47" s="160">
        <v>10.31061029</v>
      </c>
      <c r="I47" s="160">
        <v>0</v>
      </c>
      <c r="J47" s="160">
        <v>0</v>
      </c>
      <c r="K47" s="160">
        <v>0</v>
      </c>
      <c r="L47" s="160">
        <v>0</v>
      </c>
      <c r="M47" s="160">
        <v>0</v>
      </c>
      <c r="N47" s="160">
        <v>9.1649869200000005</v>
      </c>
      <c r="O47" s="160">
        <v>0</v>
      </c>
      <c r="P47" s="160">
        <v>0</v>
      </c>
      <c r="Q47" s="160">
        <v>0</v>
      </c>
      <c r="R47" s="160">
        <v>0</v>
      </c>
      <c r="S47" s="160">
        <v>0</v>
      </c>
      <c r="T47" s="160">
        <v>8.0193635576923121</v>
      </c>
      <c r="U47" s="160">
        <v>0</v>
      </c>
      <c r="V47" s="160">
        <v>0</v>
      </c>
      <c r="W47" s="160">
        <v>0</v>
      </c>
      <c r="X47" s="160">
        <v>0</v>
      </c>
      <c r="Y47" s="160">
        <v>0</v>
      </c>
      <c r="Z47" s="160">
        <v>6.8737401923076957</v>
      </c>
      <c r="AA47" s="160">
        <v>0</v>
      </c>
      <c r="AB47" s="160">
        <v>0</v>
      </c>
      <c r="AC47" s="160">
        <v>0</v>
      </c>
    </row>
    <row r="48" spans="1:29" customFormat="1" ht="6.75" customHeight="1" x14ac:dyDescent="0.3">
      <c r="B48" s="11"/>
      <c r="C48" s="9"/>
      <c r="D48" s="9"/>
      <c r="E48" s="12"/>
    </row>
    <row r="49" spans="2:29" ht="28.5" customHeight="1" x14ac:dyDescent="0.3">
      <c r="B49" s="242" t="s">
        <v>91</v>
      </c>
      <c r="C49" s="242"/>
      <c r="D49" s="242"/>
      <c r="E49" s="7"/>
      <c r="F49" s="135">
        <f>+SUM(F32:F47)</f>
        <v>0.20498256000000004</v>
      </c>
      <c r="G49" s="135">
        <f t="shared" ref="G49:Q49" si="5">+SUM(G32:G47)</f>
        <v>1.3554008299999998</v>
      </c>
      <c r="H49" s="135">
        <f t="shared" si="5"/>
        <v>10.7583648195807</v>
      </c>
      <c r="I49" s="135">
        <f t="shared" si="5"/>
        <v>0.74333035999999997</v>
      </c>
      <c r="J49" s="135">
        <f t="shared" si="5"/>
        <v>1.19994095</v>
      </c>
      <c r="K49" s="135">
        <f t="shared" si="5"/>
        <v>0.76231007368842474</v>
      </c>
      <c r="L49" s="135">
        <f t="shared" si="5"/>
        <v>0.20720737</v>
      </c>
      <c r="M49" s="135">
        <f t="shared" si="5"/>
        <v>1.1423437200000002</v>
      </c>
      <c r="N49" s="135">
        <f t="shared" si="5"/>
        <v>9.5914329510319725</v>
      </c>
      <c r="O49" s="135">
        <f t="shared" si="5"/>
        <v>0.71024295000000004</v>
      </c>
      <c r="P49" s="135">
        <f t="shared" si="5"/>
        <v>1.2748272700000001</v>
      </c>
      <c r="Q49" s="135">
        <f t="shared" si="5"/>
        <v>0.72572147498617501</v>
      </c>
      <c r="R49" s="135">
        <f>+SUM(R32:R47)</f>
        <v>0.23868849365301603</v>
      </c>
      <c r="S49" s="135">
        <f t="shared" ref="S49:AC49" si="6">+SUM(S32:S47)</f>
        <v>1.0494867100752634</v>
      </c>
      <c r="T49" s="135">
        <f t="shared" si="6"/>
        <v>8.593999221376782</v>
      </c>
      <c r="U49" s="135">
        <f t="shared" si="6"/>
        <v>1.012675014832551</v>
      </c>
      <c r="V49" s="135">
        <f t="shared" si="6"/>
        <v>1.2274444251073959</v>
      </c>
      <c r="W49" s="135">
        <f t="shared" si="6"/>
        <v>0.79286600945126984</v>
      </c>
      <c r="X49" s="135">
        <f t="shared" si="6"/>
        <v>0.22215279240924357</v>
      </c>
      <c r="Y49" s="135">
        <f t="shared" si="6"/>
        <v>0.87132279619917041</v>
      </c>
      <c r="Z49" s="135">
        <f t="shared" si="6"/>
        <v>7.3363499259798033</v>
      </c>
      <c r="AA49" s="135">
        <f t="shared" si="6"/>
        <v>0.88590877021230141</v>
      </c>
      <c r="AB49" s="135">
        <f t="shared" si="6"/>
        <v>1.2445864111586862</v>
      </c>
      <c r="AC49" s="135">
        <f t="shared" si="6"/>
        <v>0.72231996780130114</v>
      </c>
    </row>
    <row r="50" spans="2:29" x14ac:dyDescent="0.3">
      <c r="B50" s="2"/>
      <c r="C50" s="2"/>
      <c r="D50" s="2"/>
    </row>
    <row r="51" spans="2:29" x14ac:dyDescent="0.3">
      <c r="B51" s="2"/>
      <c r="C51" s="2"/>
      <c r="D51" s="2"/>
    </row>
    <row r="52" spans="2:29" x14ac:dyDescent="0.3">
      <c r="B52" s="2"/>
      <c r="C52" s="2"/>
      <c r="D52" s="2"/>
    </row>
  </sheetData>
  <mergeCells count="12">
    <mergeCell ref="B49:D49"/>
    <mergeCell ref="B1:E1"/>
    <mergeCell ref="B4:D4"/>
    <mergeCell ref="B5:B6"/>
    <mergeCell ref="C5:C6"/>
    <mergeCell ref="D5:D6"/>
    <mergeCell ref="B22:D22"/>
    <mergeCell ref="B23:D24"/>
    <mergeCell ref="B29:D29"/>
    <mergeCell ref="B30:B31"/>
    <mergeCell ref="C30:C31"/>
    <mergeCell ref="D30:D31"/>
  </mergeCells>
  <hyperlinks>
    <hyperlink ref="C33" location="BIDF40!A1" display="BIDF40" xr:uid="{719234BD-0E25-484A-BAE2-26C04DECF34D}"/>
    <hyperlink ref="C40" location="BIDO24!A1" display="BIDO24" xr:uid="{9992D7A6-B415-403A-B29C-4E92F0EE0DEA}"/>
    <hyperlink ref="C37" location="BIDN32!A1" display="BIDN32" xr:uid="{9871D1B4-79EF-414E-A5F9-BCE088D3E0C7}"/>
    <hyperlink ref="C41" location="BIDS34!A1" display="BIDS34" xr:uid="{36BC848E-474E-4E61-B0DE-59B945A5FFA5}"/>
    <hyperlink ref="C42" location="BIDS23!A1" display="BIDS23" xr:uid="{21F61B40-9E91-4CE1-9B86-C81980C26906}"/>
    <hyperlink ref="C36" location="BIDY42!A1" display="BIDY42" xr:uid="{9FC564CE-FE18-4619-A2A7-B7DDE8F2619F}"/>
    <hyperlink ref="C44" location="BIRS38!A1" display="BIRS38" xr:uid="{D7DE0E18-80FE-4614-B68C-E1BA0C1ED54B}"/>
    <hyperlink ref="C7" location="FFDPO23!A1" display="FFDPO23" xr:uid="{2EC47725-DF24-4D95-84BC-C2D58DF00E28}"/>
    <hyperlink ref="C9" location="IPVO26!A1" display="IPVO26" xr:uid="{34F01FD5-0B4B-4DA2-B323-4C111915A609}"/>
    <hyperlink ref="C15" location="'PMG25'!A1" display="PMG25" xr:uid="{65655111-0A21-4790-8597-175A5FA6EFB9}"/>
    <hyperlink ref="C16" location="FFFIRO24!A1" display="FFFIRO24" xr:uid="{C55E3EB2-E85B-48EF-B22A-839FF7B439AF}"/>
    <hyperlink ref="C17" location="FFFIRF26!A1" display="FFFIRF26" xr:uid="{4A6802BA-EB30-416E-803F-590D15EA6034}"/>
    <hyperlink ref="C8" location="GOBD23!A1" display="GOBD23" xr:uid="{9E37FC4F-48BE-4198-BFCF-3FD45ECFF52F}"/>
    <hyperlink ref="C20" location="'TAMAR 2'!A1" display="'TAMAR 2'!A1" xr:uid="{B8966330-4B06-4B17-8434-E2CAFEB3EB6E}"/>
    <hyperlink ref="C19" location="'TAMAR 1'!A1" display="TAMAR 1" xr:uid="{0248E53F-3D48-4CFD-860F-67F903896DF0}"/>
  </hyperlink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F1531-AD6D-42C8-8A49-AE00220935EB}">
  <dimension ref="A1:AC53"/>
  <sheetViews>
    <sheetView showGridLines="0" zoomScale="90" zoomScaleNormal="90" workbookViewId="0">
      <pane xSplit="3" ySplit="6" topLeftCell="D7" activePane="bottomRight" state="frozen"/>
      <selection activeCell="F1" sqref="F1:F1048576"/>
      <selection pane="topRight" activeCell="F1" sqref="F1:F1048576"/>
      <selection pane="bottomLeft" activeCell="F1" sqref="F1:F1048576"/>
      <selection pane="bottomRight"/>
    </sheetView>
  </sheetViews>
  <sheetFormatPr baseColWidth="10" defaultRowHeight="16.5" x14ac:dyDescent="0.3"/>
  <cols>
    <col min="1" max="1" width="5.28515625" style="13" customWidth="1"/>
    <col min="2" max="2" width="43.7109375" style="1" bestFit="1" customWidth="1"/>
    <col min="3" max="3" width="12.5703125" style="1" customWidth="1"/>
    <col min="4" max="4" width="30.85546875" style="1" bestFit="1" customWidth="1"/>
    <col min="5" max="5" width="13.7109375" style="76" customWidth="1"/>
    <col min="6" max="9" width="11.42578125" style="76"/>
    <col min="10" max="17" width="11.42578125" style="10"/>
    <col min="18" max="21" width="11.42578125" style="76"/>
    <col min="22" max="16384" width="11.42578125" style="10"/>
  </cols>
  <sheetData>
    <row r="1" spans="1:29" ht="28.5" customHeight="1" x14ac:dyDescent="0.3">
      <c r="A1" s="75"/>
      <c r="B1" s="253" t="s">
        <v>36</v>
      </c>
      <c r="C1" s="253"/>
      <c r="D1" s="253"/>
      <c r="E1" s="253"/>
    </row>
    <row r="2" spans="1:29" x14ac:dyDescent="0.3">
      <c r="B2" s="132" t="s">
        <v>43</v>
      </c>
    </row>
    <row r="4" spans="1:29" ht="30.75" customHeight="1" x14ac:dyDescent="0.3">
      <c r="B4" s="254" t="s">
        <v>99</v>
      </c>
      <c r="C4" s="254"/>
      <c r="D4" s="254"/>
      <c r="F4" s="77"/>
      <c r="G4" s="77"/>
      <c r="H4" s="77"/>
      <c r="I4" s="77"/>
      <c r="J4" s="77"/>
      <c r="K4" s="77"/>
      <c r="L4" s="77"/>
      <c r="M4" s="77"/>
      <c r="N4" s="77"/>
      <c r="O4" s="77"/>
      <c r="P4" s="77"/>
      <c r="Q4" s="77"/>
      <c r="R4" s="77"/>
      <c r="S4" s="77"/>
      <c r="T4" s="77"/>
      <c r="U4" s="77"/>
      <c r="V4" s="77"/>
      <c r="W4" s="77"/>
      <c r="X4" s="77"/>
      <c r="Y4" s="77"/>
      <c r="Z4" s="77"/>
      <c r="AA4" s="77"/>
      <c r="AB4" s="77"/>
      <c r="AC4" s="77"/>
    </row>
    <row r="5" spans="1:29" ht="15.75" customHeight="1" x14ac:dyDescent="0.3">
      <c r="B5" s="244" t="s">
        <v>0</v>
      </c>
      <c r="C5" s="246" t="s">
        <v>1</v>
      </c>
      <c r="D5" s="232" t="s">
        <v>83</v>
      </c>
      <c r="E5" s="10"/>
      <c r="F5" s="136">
        <v>2025</v>
      </c>
      <c r="G5" s="136">
        <v>2025</v>
      </c>
      <c r="H5" s="136">
        <v>2025</v>
      </c>
      <c r="I5" s="136">
        <v>2025</v>
      </c>
      <c r="J5" s="136">
        <v>2025</v>
      </c>
      <c r="K5" s="136">
        <v>2025</v>
      </c>
      <c r="L5" s="136">
        <v>2025</v>
      </c>
      <c r="M5" s="136">
        <v>2025</v>
      </c>
      <c r="N5" s="136">
        <v>2025</v>
      </c>
      <c r="O5" s="136">
        <v>2025</v>
      </c>
      <c r="P5" s="136">
        <v>2025</v>
      </c>
      <c r="Q5" s="136">
        <v>2025</v>
      </c>
      <c r="R5" s="136">
        <v>2026</v>
      </c>
      <c r="S5" s="136">
        <v>2026</v>
      </c>
      <c r="T5" s="136">
        <v>2026</v>
      </c>
      <c r="U5" s="136">
        <v>2026</v>
      </c>
      <c r="V5" s="136">
        <v>2026</v>
      </c>
      <c r="W5" s="136">
        <v>2026</v>
      </c>
      <c r="X5" s="136">
        <v>2026</v>
      </c>
      <c r="Y5" s="136">
        <v>2026</v>
      </c>
      <c r="Z5" s="136">
        <v>2026</v>
      </c>
      <c r="AA5" s="136">
        <v>2026</v>
      </c>
      <c r="AB5" s="136">
        <v>2026</v>
      </c>
      <c r="AC5" s="136">
        <v>2026</v>
      </c>
    </row>
    <row r="6" spans="1:29" x14ac:dyDescent="0.3">
      <c r="B6" s="245"/>
      <c r="C6" s="247"/>
      <c r="D6" s="233"/>
      <c r="E6" s="10"/>
      <c r="F6" s="136">
        <v>1</v>
      </c>
      <c r="G6" s="136">
        <f t="shared" ref="G6:Q6" si="0">+F6+1</f>
        <v>2</v>
      </c>
      <c r="H6" s="136">
        <f t="shared" si="0"/>
        <v>3</v>
      </c>
      <c r="I6" s="136">
        <f t="shared" si="0"/>
        <v>4</v>
      </c>
      <c r="J6" s="136">
        <f t="shared" si="0"/>
        <v>5</v>
      </c>
      <c r="K6" s="136">
        <f t="shared" si="0"/>
        <v>6</v>
      </c>
      <c r="L6" s="136">
        <f t="shared" si="0"/>
        <v>7</v>
      </c>
      <c r="M6" s="136">
        <f t="shared" si="0"/>
        <v>8</v>
      </c>
      <c r="N6" s="136">
        <f t="shared" si="0"/>
        <v>9</v>
      </c>
      <c r="O6" s="136">
        <f t="shared" si="0"/>
        <v>10</v>
      </c>
      <c r="P6" s="136">
        <f t="shared" si="0"/>
        <v>11</v>
      </c>
      <c r="Q6" s="136">
        <f t="shared" si="0"/>
        <v>12</v>
      </c>
      <c r="R6" s="136">
        <v>1</v>
      </c>
      <c r="S6" s="136">
        <f>+R6+1</f>
        <v>2</v>
      </c>
      <c r="T6" s="136">
        <f t="shared" ref="T6:AC6" si="1">+S6+1</f>
        <v>3</v>
      </c>
      <c r="U6" s="136">
        <f t="shared" si="1"/>
        <v>4</v>
      </c>
      <c r="V6" s="136">
        <f t="shared" si="1"/>
        <v>5</v>
      </c>
      <c r="W6" s="136">
        <f t="shared" si="1"/>
        <v>6</v>
      </c>
      <c r="X6" s="136">
        <f t="shared" si="1"/>
        <v>7</v>
      </c>
      <c r="Y6" s="136">
        <f t="shared" si="1"/>
        <v>8</v>
      </c>
      <c r="Z6" s="136">
        <f t="shared" si="1"/>
        <v>9</v>
      </c>
      <c r="AA6" s="136">
        <f t="shared" si="1"/>
        <v>10</v>
      </c>
      <c r="AB6" s="136">
        <f t="shared" si="1"/>
        <v>11</v>
      </c>
      <c r="AC6" s="136">
        <f t="shared" si="1"/>
        <v>12</v>
      </c>
    </row>
    <row r="7" spans="1:29" x14ac:dyDescent="0.3">
      <c r="A7" s="59"/>
      <c r="B7" s="148" t="s">
        <v>5</v>
      </c>
      <c r="C7" s="148" t="s">
        <v>6</v>
      </c>
      <c r="D7" s="148" t="s">
        <v>79</v>
      </c>
      <c r="F7" s="160">
        <v>5.83294493</v>
      </c>
      <c r="G7" s="160">
        <v>0</v>
      </c>
      <c r="H7" s="160">
        <v>0</v>
      </c>
      <c r="I7" s="160">
        <v>6.0230032400000004</v>
      </c>
      <c r="J7" s="160">
        <v>0</v>
      </c>
      <c r="K7" s="160">
        <v>0</v>
      </c>
      <c r="L7" s="160">
        <v>6.0949683800000001</v>
      </c>
      <c r="M7" s="160">
        <v>0</v>
      </c>
      <c r="N7" s="160">
        <v>0</v>
      </c>
      <c r="O7" s="160">
        <v>6.2482901200000001</v>
      </c>
      <c r="P7" s="160">
        <v>0</v>
      </c>
      <c r="Q7" s="160">
        <v>0</v>
      </c>
      <c r="R7" s="160">
        <v>6.5570982799999991</v>
      </c>
      <c r="S7" s="160">
        <v>0</v>
      </c>
      <c r="T7" s="160">
        <v>0</v>
      </c>
      <c r="U7" s="160">
        <v>4.1709358100000005</v>
      </c>
      <c r="V7" s="160">
        <v>0</v>
      </c>
      <c r="W7" s="160">
        <v>0</v>
      </c>
      <c r="X7" s="160">
        <v>4.2754224499999998</v>
      </c>
      <c r="Y7" s="160">
        <v>0</v>
      </c>
      <c r="Z7" s="160">
        <v>0</v>
      </c>
      <c r="AA7" s="160">
        <v>4.3927216900000001</v>
      </c>
      <c r="AB7" s="160">
        <v>0</v>
      </c>
      <c r="AC7" s="160">
        <v>0</v>
      </c>
    </row>
    <row r="8" spans="1:29" ht="15" customHeight="1" x14ac:dyDescent="0.3">
      <c r="A8" s="59"/>
      <c r="B8" s="148" t="s">
        <v>134</v>
      </c>
      <c r="C8" s="148" t="s">
        <v>129</v>
      </c>
      <c r="D8" s="148" t="s">
        <v>82</v>
      </c>
      <c r="F8" s="160">
        <v>0</v>
      </c>
      <c r="G8" s="160">
        <v>0</v>
      </c>
      <c r="H8" s="160">
        <v>1008.75</v>
      </c>
      <c r="I8" s="160">
        <v>0</v>
      </c>
      <c r="J8" s="160">
        <v>0</v>
      </c>
      <c r="K8" s="160">
        <v>1008.75</v>
      </c>
      <c r="L8" s="160">
        <v>0</v>
      </c>
      <c r="M8" s="160">
        <v>0</v>
      </c>
      <c r="N8" s="160">
        <v>0</v>
      </c>
      <c r="O8" s="160">
        <v>0</v>
      </c>
      <c r="P8" s="160">
        <v>0</v>
      </c>
      <c r="Q8" s="160">
        <v>0</v>
      </c>
      <c r="R8" s="160">
        <v>0</v>
      </c>
      <c r="S8" s="160">
        <v>0</v>
      </c>
      <c r="T8" s="160">
        <v>0</v>
      </c>
      <c r="U8" s="160">
        <v>0</v>
      </c>
      <c r="V8" s="160">
        <v>0</v>
      </c>
      <c r="W8" s="160">
        <v>0</v>
      </c>
      <c r="X8" s="160">
        <v>0</v>
      </c>
      <c r="Y8" s="160">
        <v>0</v>
      </c>
      <c r="Z8" s="160">
        <v>0</v>
      </c>
      <c r="AA8" s="160">
        <v>0</v>
      </c>
      <c r="AB8" s="160">
        <v>0</v>
      </c>
      <c r="AC8" s="160">
        <v>0</v>
      </c>
    </row>
    <row r="9" spans="1:29" x14ac:dyDescent="0.3">
      <c r="A9" s="59"/>
      <c r="B9" s="148" t="s">
        <v>102</v>
      </c>
      <c r="C9" s="148" t="s">
        <v>103</v>
      </c>
      <c r="D9" s="148" t="s">
        <v>82</v>
      </c>
      <c r="F9" s="160">
        <v>0</v>
      </c>
      <c r="G9" s="160">
        <v>0</v>
      </c>
      <c r="H9" s="160">
        <v>0</v>
      </c>
      <c r="I9" s="160">
        <v>0</v>
      </c>
      <c r="J9" s="160">
        <v>0</v>
      </c>
      <c r="K9" s="160">
        <v>0</v>
      </c>
      <c r="L9" s="160">
        <v>0</v>
      </c>
      <c r="M9" s="160">
        <v>0</v>
      </c>
      <c r="N9" s="160">
        <v>406.55448841666663</v>
      </c>
      <c r="O9" s="160">
        <v>0</v>
      </c>
      <c r="P9" s="160">
        <v>0</v>
      </c>
      <c r="Q9" s="160">
        <v>0</v>
      </c>
      <c r="R9" s="160">
        <v>0</v>
      </c>
      <c r="S9" s="160">
        <v>0</v>
      </c>
      <c r="T9" s="160">
        <v>406.55448841666663</v>
      </c>
      <c r="U9" s="160">
        <v>0</v>
      </c>
      <c r="V9" s="160">
        <v>0</v>
      </c>
      <c r="W9" s="160">
        <v>0</v>
      </c>
      <c r="X9" s="160">
        <v>0</v>
      </c>
      <c r="Y9" s="160">
        <v>0</v>
      </c>
      <c r="Z9" s="160">
        <v>406.55448841666663</v>
      </c>
      <c r="AA9" s="160">
        <v>0</v>
      </c>
      <c r="AB9" s="160">
        <v>0</v>
      </c>
      <c r="AC9" s="160">
        <v>0</v>
      </c>
    </row>
    <row r="10" spans="1:29" x14ac:dyDescent="0.3">
      <c r="A10" s="59"/>
      <c r="B10" s="148" t="s">
        <v>97</v>
      </c>
      <c r="C10" s="148" t="s">
        <v>98</v>
      </c>
      <c r="D10" s="148" t="s">
        <v>82</v>
      </c>
      <c r="F10" s="160">
        <v>0</v>
      </c>
      <c r="G10" s="160">
        <v>201.92307692307693</v>
      </c>
      <c r="H10" s="160">
        <v>0</v>
      </c>
      <c r="I10" s="160">
        <v>0</v>
      </c>
      <c r="J10" s="160">
        <v>201.92307692307693</v>
      </c>
      <c r="K10" s="160">
        <v>0</v>
      </c>
      <c r="L10" s="160">
        <v>0</v>
      </c>
      <c r="M10" s="160">
        <v>0</v>
      </c>
      <c r="N10" s="160">
        <v>0</v>
      </c>
      <c r="O10" s="160">
        <v>0</v>
      </c>
      <c r="P10" s="160">
        <v>0</v>
      </c>
      <c r="Q10" s="160">
        <v>0</v>
      </c>
      <c r="R10" s="160">
        <v>0</v>
      </c>
      <c r="S10" s="160">
        <v>0</v>
      </c>
      <c r="T10" s="160">
        <v>0</v>
      </c>
      <c r="U10" s="160">
        <v>0</v>
      </c>
      <c r="V10" s="160">
        <v>0</v>
      </c>
      <c r="W10" s="160">
        <v>0</v>
      </c>
      <c r="X10" s="160">
        <v>0</v>
      </c>
      <c r="Y10" s="160">
        <v>0</v>
      </c>
      <c r="Z10" s="160">
        <v>0</v>
      </c>
      <c r="AA10" s="160">
        <v>0</v>
      </c>
      <c r="AB10" s="160">
        <v>0</v>
      </c>
      <c r="AC10" s="160">
        <v>0</v>
      </c>
    </row>
    <row r="11" spans="1:29" x14ac:dyDescent="0.3">
      <c r="A11" s="59"/>
      <c r="B11" s="148" t="s">
        <v>32</v>
      </c>
      <c r="C11" s="148" t="s">
        <v>33</v>
      </c>
      <c r="D11" s="148" t="s">
        <v>82</v>
      </c>
      <c r="F11" s="160">
        <v>0</v>
      </c>
      <c r="G11" s="160">
        <v>3.5214128711999999</v>
      </c>
      <c r="H11" s="160">
        <v>0</v>
      </c>
      <c r="I11" s="160">
        <v>0</v>
      </c>
      <c r="J11" s="160">
        <v>0</v>
      </c>
      <c r="K11" s="160">
        <v>0</v>
      </c>
      <c r="L11" s="160">
        <v>0</v>
      </c>
      <c r="M11" s="160">
        <v>3.5383224167999998</v>
      </c>
      <c r="N11" s="160">
        <v>0</v>
      </c>
      <c r="O11" s="160">
        <v>0</v>
      </c>
      <c r="P11" s="160">
        <v>0</v>
      </c>
      <c r="Q11" s="160">
        <v>0</v>
      </c>
      <c r="R11" s="160">
        <v>0</v>
      </c>
      <c r="S11" s="160">
        <v>0</v>
      </c>
      <c r="T11" s="160">
        <v>0</v>
      </c>
      <c r="U11" s="160">
        <v>0</v>
      </c>
      <c r="V11" s="160">
        <v>0</v>
      </c>
      <c r="W11" s="160">
        <v>0</v>
      </c>
      <c r="X11" s="160">
        <v>0</v>
      </c>
      <c r="Y11" s="160">
        <v>0</v>
      </c>
      <c r="Z11" s="160">
        <v>0</v>
      </c>
      <c r="AA11" s="160">
        <v>0</v>
      </c>
      <c r="AB11" s="160">
        <v>0</v>
      </c>
      <c r="AC11" s="160">
        <v>0</v>
      </c>
    </row>
    <row r="12" spans="1:29" x14ac:dyDescent="0.3">
      <c r="A12" s="59"/>
      <c r="B12" s="148" t="s">
        <v>171</v>
      </c>
      <c r="C12" s="148" t="s">
        <v>173</v>
      </c>
      <c r="D12" s="148" t="s">
        <v>82</v>
      </c>
      <c r="F12" s="160">
        <v>0</v>
      </c>
      <c r="G12" s="160">
        <v>0</v>
      </c>
      <c r="H12" s="160">
        <v>0</v>
      </c>
      <c r="I12" s="160">
        <v>0</v>
      </c>
      <c r="J12" s="160">
        <v>0</v>
      </c>
      <c r="K12" s="160">
        <v>0</v>
      </c>
      <c r="L12" s="160">
        <v>0</v>
      </c>
      <c r="M12" s="160">
        <v>0</v>
      </c>
      <c r="N12" s="160">
        <v>0</v>
      </c>
      <c r="O12" s="160">
        <v>0</v>
      </c>
      <c r="P12" s="160">
        <v>26184.776000000002</v>
      </c>
      <c r="Q12" s="160">
        <v>64287.805562044501</v>
      </c>
      <c r="R12" s="160">
        <v>0</v>
      </c>
      <c r="S12" s="160">
        <v>0</v>
      </c>
      <c r="T12" s="160">
        <v>0</v>
      </c>
      <c r="U12" s="160">
        <v>0</v>
      </c>
      <c r="V12" s="160">
        <v>0</v>
      </c>
      <c r="W12" s="160">
        <v>0</v>
      </c>
      <c r="X12" s="160">
        <v>0</v>
      </c>
      <c r="Y12" s="160">
        <v>0</v>
      </c>
      <c r="Z12" s="160">
        <v>0</v>
      </c>
      <c r="AA12" s="160">
        <v>0</v>
      </c>
      <c r="AB12" s="160">
        <v>0</v>
      </c>
      <c r="AC12" s="160">
        <v>0</v>
      </c>
    </row>
    <row r="13" spans="1:29" x14ac:dyDescent="0.3">
      <c r="A13" s="59"/>
      <c r="B13" s="148" t="s">
        <v>172</v>
      </c>
      <c r="C13" s="148" t="s">
        <v>174</v>
      </c>
      <c r="D13" s="148" t="s">
        <v>82</v>
      </c>
      <c r="F13" s="160">
        <v>0</v>
      </c>
      <c r="G13" s="160">
        <v>0</v>
      </c>
      <c r="H13" s="160">
        <v>0</v>
      </c>
      <c r="I13" s="160">
        <v>0</v>
      </c>
      <c r="J13" s="160">
        <v>0</v>
      </c>
      <c r="K13" s="160">
        <v>0</v>
      </c>
      <c r="L13" s="160">
        <v>0</v>
      </c>
      <c r="M13" s="160">
        <v>0</v>
      </c>
      <c r="N13" s="160">
        <v>0</v>
      </c>
      <c r="O13" s="160">
        <v>0</v>
      </c>
      <c r="P13" s="160">
        <v>0</v>
      </c>
      <c r="Q13" s="160">
        <v>0</v>
      </c>
      <c r="R13" s="160">
        <v>0</v>
      </c>
      <c r="S13" s="160">
        <v>0</v>
      </c>
      <c r="T13" s="160">
        <v>0</v>
      </c>
      <c r="U13" s="160">
        <v>0</v>
      </c>
      <c r="V13" s="160">
        <v>0</v>
      </c>
      <c r="W13" s="160">
        <v>0</v>
      </c>
      <c r="X13" s="160">
        <v>0</v>
      </c>
      <c r="Y13" s="160">
        <v>0</v>
      </c>
      <c r="Z13" s="160">
        <v>6850.6506664199997</v>
      </c>
      <c r="AA13" s="160">
        <v>0</v>
      </c>
      <c r="AB13" s="160">
        <v>0</v>
      </c>
      <c r="AC13" s="160">
        <v>6850.6506664199997</v>
      </c>
    </row>
    <row r="14" spans="1:29" x14ac:dyDescent="0.3">
      <c r="A14" s="59"/>
      <c r="B14" s="148" t="s">
        <v>3</v>
      </c>
      <c r="C14" s="148" t="s">
        <v>4</v>
      </c>
      <c r="D14" s="148" t="s">
        <v>79</v>
      </c>
      <c r="F14" s="160">
        <v>12.80518182</v>
      </c>
      <c r="G14" s="160">
        <v>12.973820469999998</v>
      </c>
      <c r="H14" s="160">
        <v>13.144671109999999</v>
      </c>
      <c r="I14" s="160">
        <v>13.31779695</v>
      </c>
      <c r="J14" s="160">
        <v>13.493176910000001</v>
      </c>
      <c r="K14" s="160">
        <v>13.670157960000001</v>
      </c>
      <c r="L14" s="160">
        <v>13.708301560000001</v>
      </c>
      <c r="M14" s="160">
        <v>2.9610697300000002</v>
      </c>
      <c r="N14" s="160">
        <v>13.785784469999999</v>
      </c>
      <c r="O14" s="160">
        <v>13.318696879999999</v>
      </c>
      <c r="P14" s="160">
        <v>12.618817559999998</v>
      </c>
      <c r="Q14" s="160">
        <v>13.905645980000001</v>
      </c>
      <c r="R14" s="160">
        <v>13.946728969999999</v>
      </c>
      <c r="S14" s="160">
        <v>13.988353420000001</v>
      </c>
      <c r="T14" s="160">
        <v>0</v>
      </c>
      <c r="U14" s="160">
        <v>0</v>
      </c>
      <c r="V14" s="160">
        <v>0</v>
      </c>
      <c r="W14" s="160">
        <v>0</v>
      </c>
      <c r="X14" s="160">
        <v>0</v>
      </c>
      <c r="Y14" s="160">
        <v>0</v>
      </c>
      <c r="Z14" s="160">
        <v>0</v>
      </c>
      <c r="AA14" s="160">
        <v>0</v>
      </c>
      <c r="AB14" s="160">
        <v>0</v>
      </c>
      <c r="AC14" s="160">
        <v>0</v>
      </c>
    </row>
    <row r="15" spans="1:29" x14ac:dyDescent="0.3">
      <c r="A15" s="59"/>
      <c r="B15" s="148" t="s">
        <v>7</v>
      </c>
      <c r="C15" s="148" t="s">
        <v>8</v>
      </c>
      <c r="D15" s="148" t="s">
        <v>79</v>
      </c>
      <c r="F15" s="160">
        <v>1.3832311408328126</v>
      </c>
      <c r="G15" s="160">
        <v>1.4014476895324668</v>
      </c>
      <c r="H15" s="160">
        <v>1.4199031811269796</v>
      </c>
      <c r="I15" s="160">
        <v>1.4386044424964046</v>
      </c>
      <c r="J15" s="160">
        <v>1.4575491980140567</v>
      </c>
      <c r="K15" s="160">
        <v>1.4766669026713324</v>
      </c>
      <c r="L15" s="160">
        <v>1.4863757828805104</v>
      </c>
      <c r="M15" s="160">
        <v>0.74247506290697662</v>
      </c>
      <c r="N15" s="160">
        <v>1.5053067165376146</v>
      </c>
      <c r="O15" s="160">
        <v>1.5153525309249554</v>
      </c>
      <c r="P15" s="160">
        <v>0.74247506290697662</v>
      </c>
      <c r="Q15" s="160">
        <v>1.5366069114324432</v>
      </c>
      <c r="R15" s="160">
        <v>1.5470641404591183</v>
      </c>
      <c r="S15" s="160">
        <v>0</v>
      </c>
      <c r="T15" s="160">
        <v>0</v>
      </c>
      <c r="U15" s="160">
        <v>0</v>
      </c>
      <c r="V15" s="160">
        <v>0</v>
      </c>
      <c r="W15" s="160">
        <v>0</v>
      </c>
      <c r="X15" s="160">
        <v>0</v>
      </c>
      <c r="Y15" s="160">
        <v>0</v>
      </c>
      <c r="Z15" s="160">
        <v>0</v>
      </c>
      <c r="AA15" s="160">
        <v>0</v>
      </c>
      <c r="AB15" s="160">
        <v>0</v>
      </c>
      <c r="AC15" s="160">
        <v>0</v>
      </c>
    </row>
    <row r="16" spans="1:29" x14ac:dyDescent="0.3">
      <c r="A16" s="59"/>
      <c r="B16" s="148" t="s">
        <v>137</v>
      </c>
      <c r="C16" s="148" t="s">
        <v>178</v>
      </c>
      <c r="D16" s="148" t="s">
        <v>79</v>
      </c>
      <c r="F16" s="160">
        <v>10.824338636989163</v>
      </c>
      <c r="G16" s="160">
        <v>11.330867099999999</v>
      </c>
      <c r="H16" s="160">
        <v>15.994063410000001</v>
      </c>
      <c r="I16" s="160">
        <v>16.530427201698846</v>
      </c>
      <c r="J16" s="160">
        <v>16.99481358000001</v>
      </c>
      <c r="K16" s="160">
        <v>21.822812370000001</v>
      </c>
      <c r="L16" s="160">
        <v>21.822812370000001</v>
      </c>
      <c r="M16" s="160">
        <v>21.822812370000001</v>
      </c>
      <c r="N16" s="160">
        <v>21.822812370000001</v>
      </c>
      <c r="O16" s="160">
        <v>21.822812370000001</v>
      </c>
      <c r="P16" s="160">
        <v>21.822812370000001</v>
      </c>
      <c r="Q16" s="160">
        <v>21.822812370000001</v>
      </c>
      <c r="R16" s="160">
        <v>21.822812370000001</v>
      </c>
      <c r="S16" s="160">
        <v>21.822812370000001</v>
      </c>
      <c r="T16" s="160">
        <v>21.822812370000001</v>
      </c>
      <c r="U16" s="160">
        <v>21.822812370000001</v>
      </c>
      <c r="V16" s="160">
        <v>21.822812370000001</v>
      </c>
      <c r="W16" s="160">
        <v>21.822812370000001</v>
      </c>
      <c r="X16" s="160">
        <v>21.822812370000001</v>
      </c>
      <c r="Y16" s="160">
        <v>21.822812370000001</v>
      </c>
      <c r="Z16" s="160">
        <v>21.822812370000001</v>
      </c>
      <c r="AA16" s="160">
        <v>21.822812370000001</v>
      </c>
      <c r="AB16" s="160">
        <v>21.822812370000001</v>
      </c>
      <c r="AC16" s="160">
        <v>21.822812370000001</v>
      </c>
    </row>
    <row r="17" spans="1:29" x14ac:dyDescent="0.3">
      <c r="A17" s="59"/>
      <c r="B17" s="148" t="s">
        <v>108</v>
      </c>
      <c r="C17" s="148" t="s">
        <v>109</v>
      </c>
      <c r="D17" s="148" t="s">
        <v>80</v>
      </c>
      <c r="F17" s="160">
        <v>358.91512632999996</v>
      </c>
      <c r="G17" s="160">
        <v>358.91512632999996</v>
      </c>
      <c r="H17" s="160">
        <v>358.91512632999996</v>
      </c>
      <c r="I17" s="160">
        <v>358.91512632999996</v>
      </c>
      <c r="J17" s="160">
        <v>358.91512632999996</v>
      </c>
      <c r="K17" s="160">
        <v>358.91512632999996</v>
      </c>
      <c r="L17" s="160">
        <v>358.91512632999996</v>
      </c>
      <c r="M17" s="160">
        <v>358.91512632999996</v>
      </c>
      <c r="N17" s="160">
        <v>358.91512632999996</v>
      </c>
      <c r="O17" s="160">
        <v>358.91512632999996</v>
      </c>
      <c r="P17" s="160">
        <v>358.91512632999996</v>
      </c>
      <c r="Q17" s="160">
        <v>358.91512632999996</v>
      </c>
      <c r="R17" s="160">
        <v>358.91512632999996</v>
      </c>
      <c r="S17" s="160">
        <v>358.91512632999996</v>
      </c>
      <c r="T17" s="160">
        <v>358.91512632999996</v>
      </c>
      <c r="U17" s="160">
        <v>358.91512632999996</v>
      </c>
      <c r="V17" s="160">
        <v>358.91512632999996</v>
      </c>
      <c r="W17" s="160">
        <v>358.91512632999996</v>
      </c>
      <c r="X17" s="160">
        <v>358.91512632999996</v>
      </c>
      <c r="Y17" s="160">
        <v>358.91512632999996</v>
      </c>
      <c r="Z17" s="160">
        <v>358.91512632999996</v>
      </c>
      <c r="AA17" s="160">
        <v>358.91512632999996</v>
      </c>
      <c r="AB17" s="160">
        <v>358.91512632999996</v>
      </c>
      <c r="AC17" s="160">
        <v>358.91512632999996</v>
      </c>
    </row>
    <row r="18" spans="1:29" x14ac:dyDescent="0.3">
      <c r="A18" s="59"/>
      <c r="B18" s="162" t="s">
        <v>186</v>
      </c>
      <c r="C18" s="162" t="s">
        <v>187</v>
      </c>
      <c r="D18" s="162" t="s">
        <v>80</v>
      </c>
      <c r="F18" s="193">
        <v>0</v>
      </c>
      <c r="G18" s="193">
        <v>0</v>
      </c>
      <c r="H18" s="193">
        <v>0</v>
      </c>
      <c r="I18" s="193">
        <v>0</v>
      </c>
      <c r="J18" s="193">
        <v>0</v>
      </c>
      <c r="K18" s="193">
        <v>0</v>
      </c>
      <c r="L18" s="193">
        <v>0</v>
      </c>
      <c r="M18" s="193">
        <v>0</v>
      </c>
      <c r="N18" s="193">
        <v>0</v>
      </c>
      <c r="O18" s="193">
        <v>185.18518518518516</v>
      </c>
      <c r="P18" s="193">
        <v>370.37037037037032</v>
      </c>
      <c r="Q18" s="193">
        <v>553.37037037037044</v>
      </c>
      <c r="R18" s="193">
        <v>553.37037037037044</v>
      </c>
      <c r="S18" s="193">
        <v>553.37037037037044</v>
      </c>
      <c r="T18" s="193">
        <v>553.37037037037044</v>
      </c>
      <c r="U18" s="193">
        <v>553.37037037037044</v>
      </c>
      <c r="V18" s="193">
        <v>553.37037037037044</v>
      </c>
      <c r="W18" s="193">
        <v>553.37037037037044</v>
      </c>
      <c r="X18" s="193">
        <v>553.37037037037044</v>
      </c>
      <c r="Y18" s="193">
        <v>553.37037037037044</v>
      </c>
      <c r="Z18" s="193">
        <v>553.37037037037044</v>
      </c>
      <c r="AA18" s="193">
        <v>553.37037037037044</v>
      </c>
      <c r="AB18" s="193">
        <v>553.37037037037044</v>
      </c>
      <c r="AC18" s="193">
        <v>553.37037037037044</v>
      </c>
    </row>
    <row r="19" spans="1:29" x14ac:dyDescent="0.3">
      <c r="A19" s="59"/>
      <c r="B19" s="5" t="s">
        <v>189</v>
      </c>
      <c r="C19" s="5" t="s">
        <v>196</v>
      </c>
      <c r="D19" s="162" t="s">
        <v>82</v>
      </c>
      <c r="F19" s="193">
        <v>0</v>
      </c>
      <c r="G19" s="193">
        <v>0</v>
      </c>
      <c r="H19" s="193">
        <v>0</v>
      </c>
      <c r="I19" s="193">
        <v>0</v>
      </c>
      <c r="J19" s="193">
        <v>0</v>
      </c>
      <c r="K19" s="193">
        <v>0</v>
      </c>
      <c r="L19" s="193">
        <v>0</v>
      </c>
      <c r="M19" s="193">
        <v>0</v>
      </c>
      <c r="N19" s="193">
        <v>0</v>
      </c>
      <c r="O19" s="193">
        <v>0</v>
      </c>
      <c r="P19" s="193">
        <v>0</v>
      </c>
      <c r="Q19" s="193">
        <v>0</v>
      </c>
      <c r="R19" s="193">
        <v>0</v>
      </c>
      <c r="S19" s="193">
        <v>0</v>
      </c>
      <c r="T19" s="193">
        <v>0</v>
      </c>
      <c r="U19" s="193">
        <v>0</v>
      </c>
      <c r="V19" s="193">
        <v>0</v>
      </c>
      <c r="W19" s="193">
        <v>116739.78</v>
      </c>
      <c r="X19" s="193">
        <v>0</v>
      </c>
      <c r="Y19" s="193">
        <v>0</v>
      </c>
      <c r="Z19" s="193">
        <v>0</v>
      </c>
      <c r="AA19" s="193">
        <v>0</v>
      </c>
      <c r="AB19" s="193">
        <v>0</v>
      </c>
      <c r="AC19" s="193">
        <v>0</v>
      </c>
    </row>
    <row r="20" spans="1:29" customFormat="1" ht="18.75" customHeight="1" x14ac:dyDescent="0.25">
      <c r="B20" s="5" t="s">
        <v>190</v>
      </c>
      <c r="C20" s="5" t="s">
        <v>197</v>
      </c>
      <c r="D20" s="162" t="s">
        <v>82</v>
      </c>
      <c r="E20" s="194"/>
      <c r="F20" s="193">
        <v>0</v>
      </c>
      <c r="G20" s="193">
        <v>0</v>
      </c>
      <c r="H20" s="193">
        <v>0</v>
      </c>
      <c r="I20" s="193">
        <v>0</v>
      </c>
      <c r="J20" s="193">
        <v>0</v>
      </c>
      <c r="K20" s="193">
        <v>0</v>
      </c>
      <c r="L20" s="193">
        <v>0</v>
      </c>
      <c r="M20" s="193">
        <v>0</v>
      </c>
      <c r="N20" s="193">
        <v>0</v>
      </c>
      <c r="O20" s="193">
        <v>0</v>
      </c>
      <c r="P20" s="193">
        <v>0</v>
      </c>
      <c r="Q20" s="193">
        <v>0</v>
      </c>
      <c r="R20" s="193">
        <v>0</v>
      </c>
      <c r="S20" s="193">
        <v>0</v>
      </c>
      <c r="T20" s="193">
        <v>0</v>
      </c>
      <c r="U20" s="193">
        <v>0</v>
      </c>
      <c r="V20" s="193">
        <v>0</v>
      </c>
      <c r="W20" s="193">
        <v>0</v>
      </c>
      <c r="X20" s="193">
        <v>0</v>
      </c>
      <c r="Y20" s="193">
        <v>0</v>
      </c>
      <c r="Z20" s="193">
        <v>0</v>
      </c>
      <c r="AA20" s="193">
        <v>0</v>
      </c>
      <c r="AB20" s="193">
        <v>0</v>
      </c>
      <c r="AC20" s="193">
        <v>107878.876</v>
      </c>
    </row>
    <row r="21" spans="1:29" customFormat="1" ht="18.75" customHeight="1" x14ac:dyDescent="0.25">
      <c r="B21" s="5" t="s">
        <v>205</v>
      </c>
      <c r="C21" s="9" t="s">
        <v>201</v>
      </c>
      <c r="D21" s="162" t="s">
        <v>200</v>
      </c>
      <c r="E21" s="194"/>
      <c r="F21" s="193">
        <v>0</v>
      </c>
      <c r="G21" s="193">
        <v>0</v>
      </c>
      <c r="H21" s="193">
        <v>0</v>
      </c>
      <c r="I21" s="193">
        <v>0</v>
      </c>
      <c r="J21" s="193">
        <v>0</v>
      </c>
      <c r="K21" s="193">
        <v>0</v>
      </c>
      <c r="L21" s="193">
        <v>0</v>
      </c>
      <c r="M21" s="193">
        <v>0</v>
      </c>
      <c r="N21" s="193">
        <v>0</v>
      </c>
      <c r="O21" s="193">
        <v>0</v>
      </c>
      <c r="P21" s="193">
        <v>0</v>
      </c>
      <c r="Q21" s="193">
        <v>0</v>
      </c>
      <c r="R21" s="193">
        <v>0</v>
      </c>
      <c r="S21" s="193">
        <v>0</v>
      </c>
      <c r="T21" s="193">
        <v>0</v>
      </c>
      <c r="U21" s="193">
        <v>0</v>
      </c>
      <c r="V21" s="193">
        <v>0</v>
      </c>
      <c r="W21" s="193">
        <v>0</v>
      </c>
      <c r="X21" s="193">
        <v>0</v>
      </c>
      <c r="Y21" s="193">
        <v>470.12206977551017</v>
      </c>
      <c r="Z21" s="193">
        <v>470.12206977551017</v>
      </c>
      <c r="AA21" s="193">
        <v>470.12206977551017</v>
      </c>
      <c r="AB21" s="193">
        <v>470.12206977551017</v>
      </c>
      <c r="AC21" s="193">
        <v>470.12206977551017</v>
      </c>
    </row>
    <row r="22" spans="1:29" ht="28.5" customHeight="1" x14ac:dyDescent="0.3">
      <c r="B22" s="252" t="s">
        <v>35</v>
      </c>
      <c r="C22" s="252"/>
      <c r="D22" s="252"/>
      <c r="E22" s="78"/>
      <c r="F22" s="133">
        <f>+SUM(F7:F21)</f>
        <v>389.76082285782195</v>
      </c>
      <c r="G22" s="133">
        <f t="shared" ref="G22:AC22" si="2">+SUM(G7:G21)</f>
        <v>590.06575138380936</v>
      </c>
      <c r="H22" s="133">
        <f t="shared" si="2"/>
        <v>1398.2237640311271</v>
      </c>
      <c r="I22" s="133">
        <f t="shared" si="2"/>
        <v>396.22495816419519</v>
      </c>
      <c r="J22" s="133">
        <f t="shared" si="2"/>
        <v>592.78374294109096</v>
      </c>
      <c r="K22" s="133">
        <f t="shared" si="2"/>
        <v>1404.6347635626714</v>
      </c>
      <c r="L22" s="133">
        <f t="shared" si="2"/>
        <v>402.02758442288047</v>
      </c>
      <c r="M22" s="133">
        <f t="shared" si="2"/>
        <v>387.97980590970695</v>
      </c>
      <c r="N22" s="133">
        <f t="shared" si="2"/>
        <v>802.5835183032043</v>
      </c>
      <c r="O22" s="133">
        <f t="shared" si="2"/>
        <v>587.00546341611016</v>
      </c>
      <c r="P22" s="133">
        <f t="shared" si="2"/>
        <v>26949.245601693277</v>
      </c>
      <c r="Q22" s="133">
        <f t="shared" si="2"/>
        <v>65237.356124006306</v>
      </c>
      <c r="R22" s="133">
        <f t="shared" si="2"/>
        <v>956.15920046082954</v>
      </c>
      <c r="S22" s="133">
        <f t="shared" si="2"/>
        <v>948.09666249037036</v>
      </c>
      <c r="T22" s="133">
        <f t="shared" si="2"/>
        <v>1340.6627974870371</v>
      </c>
      <c r="U22" s="133">
        <f t="shared" si="2"/>
        <v>938.27924488037047</v>
      </c>
      <c r="V22" s="133">
        <f t="shared" si="2"/>
        <v>934.10830907037041</v>
      </c>
      <c r="W22" s="133">
        <f t="shared" si="2"/>
        <v>117673.88830907037</v>
      </c>
      <c r="X22" s="133">
        <f t="shared" si="2"/>
        <v>938.38373152037047</v>
      </c>
      <c r="Y22" s="133">
        <f t="shared" si="2"/>
        <v>1404.2303788458805</v>
      </c>
      <c r="Z22" s="133">
        <f t="shared" si="2"/>
        <v>8661.4355336825465</v>
      </c>
      <c r="AA22" s="133">
        <f t="shared" si="2"/>
        <v>1408.6231005358807</v>
      </c>
      <c r="AB22" s="133">
        <f t="shared" si="2"/>
        <v>1404.2303788458805</v>
      </c>
      <c r="AC22" s="133">
        <f t="shared" si="2"/>
        <v>116133.75704526588</v>
      </c>
    </row>
    <row r="23" spans="1:29" x14ac:dyDescent="0.3">
      <c r="B23" s="255" t="s">
        <v>135</v>
      </c>
      <c r="C23" s="255"/>
      <c r="D23" s="255"/>
      <c r="E23" s="78"/>
    </row>
    <row r="24" spans="1:29" x14ac:dyDescent="0.3">
      <c r="B24" s="255"/>
      <c r="C24" s="255"/>
      <c r="D24" s="255"/>
      <c r="E24" s="78"/>
    </row>
    <row r="25" spans="1:29" ht="16.5" customHeight="1" x14ac:dyDescent="0.3">
      <c r="B25" s="255"/>
      <c r="C25" s="255"/>
      <c r="D25" s="255"/>
      <c r="E25" s="78"/>
    </row>
    <row r="26" spans="1:29" x14ac:dyDescent="0.3">
      <c r="B26" s="255"/>
      <c r="C26" s="255"/>
      <c r="D26" s="255"/>
      <c r="E26" s="78"/>
    </row>
    <row r="27" spans="1:29" x14ac:dyDescent="0.3">
      <c r="B27" s="81"/>
      <c r="C27" s="81"/>
      <c r="D27" s="81"/>
      <c r="E27" s="78"/>
    </row>
    <row r="28" spans="1:29" x14ac:dyDescent="0.3">
      <c r="B28" s="76"/>
      <c r="C28" s="81"/>
      <c r="D28" s="81"/>
      <c r="E28" s="78"/>
    </row>
    <row r="29" spans="1:29" ht="30.75" customHeight="1" x14ac:dyDescent="0.3">
      <c r="B29" s="254" t="s">
        <v>86</v>
      </c>
      <c r="C29" s="254"/>
      <c r="D29" s="254"/>
      <c r="E29" s="78"/>
    </row>
    <row r="30" spans="1:29" x14ac:dyDescent="0.3">
      <c r="B30" s="244" t="s">
        <v>0</v>
      </c>
      <c r="C30" s="246" t="s">
        <v>1</v>
      </c>
      <c r="D30" s="246" t="s">
        <v>83</v>
      </c>
      <c r="E30" s="78"/>
      <c r="F30" s="134">
        <v>2025</v>
      </c>
      <c r="G30" s="134">
        <v>2025</v>
      </c>
      <c r="H30" s="134">
        <v>2025</v>
      </c>
      <c r="I30" s="134">
        <v>2025</v>
      </c>
      <c r="J30" s="134">
        <v>2025</v>
      </c>
      <c r="K30" s="134">
        <v>2025</v>
      </c>
      <c r="L30" s="134">
        <v>2025</v>
      </c>
      <c r="M30" s="134">
        <v>2025</v>
      </c>
      <c r="N30" s="134">
        <v>2025</v>
      </c>
      <c r="O30" s="134">
        <v>2025</v>
      </c>
      <c r="P30" s="134">
        <v>2025</v>
      </c>
      <c r="Q30" s="134">
        <v>2025</v>
      </c>
      <c r="R30" s="134">
        <v>2026</v>
      </c>
      <c r="S30" s="134">
        <v>2026</v>
      </c>
      <c r="T30" s="134">
        <v>2026</v>
      </c>
      <c r="U30" s="134">
        <v>2026</v>
      </c>
      <c r="V30" s="134">
        <v>2026</v>
      </c>
      <c r="W30" s="134">
        <v>2026</v>
      </c>
      <c r="X30" s="134">
        <v>2026</v>
      </c>
      <c r="Y30" s="134">
        <v>2026</v>
      </c>
      <c r="Z30" s="134">
        <v>2026</v>
      </c>
      <c r="AA30" s="134">
        <v>2026</v>
      </c>
      <c r="AB30" s="134">
        <v>2026</v>
      </c>
      <c r="AC30" s="134">
        <v>2026</v>
      </c>
    </row>
    <row r="31" spans="1:29" x14ac:dyDescent="0.3">
      <c r="B31" s="245"/>
      <c r="C31" s="247"/>
      <c r="D31" s="247"/>
      <c r="E31" s="78"/>
      <c r="F31" s="134">
        <v>1</v>
      </c>
      <c r="G31" s="134">
        <f t="shared" ref="G31:Q31" si="3">+F31+1</f>
        <v>2</v>
      </c>
      <c r="H31" s="134">
        <f t="shared" si="3"/>
        <v>3</v>
      </c>
      <c r="I31" s="134">
        <f t="shared" si="3"/>
        <v>4</v>
      </c>
      <c r="J31" s="134">
        <f t="shared" si="3"/>
        <v>5</v>
      </c>
      <c r="K31" s="134">
        <f t="shared" si="3"/>
        <v>6</v>
      </c>
      <c r="L31" s="134">
        <f t="shared" si="3"/>
        <v>7</v>
      </c>
      <c r="M31" s="134">
        <f t="shared" si="3"/>
        <v>8</v>
      </c>
      <c r="N31" s="134">
        <f t="shared" si="3"/>
        <v>9</v>
      </c>
      <c r="O31" s="134">
        <f t="shared" si="3"/>
        <v>10</v>
      </c>
      <c r="P31" s="134">
        <f t="shared" si="3"/>
        <v>11</v>
      </c>
      <c r="Q31" s="134">
        <f t="shared" si="3"/>
        <v>12</v>
      </c>
      <c r="R31" s="134">
        <v>1</v>
      </c>
      <c r="S31" s="134">
        <f>+R31+1</f>
        <v>2</v>
      </c>
      <c r="T31" s="134">
        <f t="shared" ref="T31:AC31" si="4">+S31+1</f>
        <v>3</v>
      </c>
      <c r="U31" s="134">
        <f t="shared" si="4"/>
        <v>4</v>
      </c>
      <c r="V31" s="134">
        <f t="shared" si="4"/>
        <v>5</v>
      </c>
      <c r="W31" s="134">
        <f t="shared" si="4"/>
        <v>6</v>
      </c>
      <c r="X31" s="134">
        <f t="shared" si="4"/>
        <v>7</v>
      </c>
      <c r="Y31" s="134">
        <f t="shared" si="4"/>
        <v>8</v>
      </c>
      <c r="Z31" s="134">
        <f t="shared" si="4"/>
        <v>9</v>
      </c>
      <c r="AA31" s="134">
        <f t="shared" si="4"/>
        <v>10</v>
      </c>
      <c r="AB31" s="134">
        <f t="shared" si="4"/>
        <v>11</v>
      </c>
      <c r="AC31" s="134">
        <f t="shared" si="4"/>
        <v>12</v>
      </c>
    </row>
    <row r="32" spans="1:29" x14ac:dyDescent="0.3">
      <c r="A32" s="14" t="s">
        <v>38</v>
      </c>
      <c r="B32" s="148" t="s">
        <v>11</v>
      </c>
      <c r="C32" s="148" t="s">
        <v>12</v>
      </c>
      <c r="D32" s="148" t="s">
        <v>81</v>
      </c>
      <c r="E32" s="78"/>
      <c r="F32" s="160">
        <v>0</v>
      </c>
      <c r="G32" s="160">
        <v>0</v>
      </c>
      <c r="H32" s="160">
        <v>0</v>
      </c>
      <c r="I32" s="160">
        <v>0</v>
      </c>
      <c r="J32" s="160">
        <v>0</v>
      </c>
      <c r="K32" s="160">
        <v>1.4257660471664431</v>
      </c>
      <c r="L32" s="160">
        <v>0</v>
      </c>
      <c r="M32" s="160">
        <v>0</v>
      </c>
      <c r="N32" s="160">
        <v>0</v>
      </c>
      <c r="O32" s="160">
        <v>0</v>
      </c>
      <c r="P32" s="160">
        <v>0</v>
      </c>
      <c r="Q32" s="160">
        <v>1.4257660471664431</v>
      </c>
      <c r="R32" s="160">
        <v>0</v>
      </c>
      <c r="S32" s="160">
        <v>0</v>
      </c>
      <c r="T32" s="160">
        <v>0</v>
      </c>
      <c r="U32" s="160">
        <v>0</v>
      </c>
      <c r="V32" s="160">
        <v>0</v>
      </c>
      <c r="W32" s="160">
        <v>1.4257660471664431</v>
      </c>
      <c r="X32" s="160">
        <v>0</v>
      </c>
      <c r="Y32" s="160">
        <v>0</v>
      </c>
      <c r="Z32" s="160">
        <v>0</v>
      </c>
      <c r="AA32" s="160">
        <v>0</v>
      </c>
      <c r="AB32" s="160">
        <v>0</v>
      </c>
      <c r="AC32" s="160">
        <v>1.4257660471664431</v>
      </c>
    </row>
    <row r="33" spans="1:29" x14ac:dyDescent="0.3">
      <c r="A33" s="14" t="s">
        <v>38</v>
      </c>
      <c r="B33" s="148" t="s">
        <v>17</v>
      </c>
      <c r="C33" s="148" t="s">
        <v>18</v>
      </c>
      <c r="D33" s="148" t="s">
        <v>81</v>
      </c>
      <c r="E33" s="78"/>
      <c r="F33" s="160">
        <v>0</v>
      </c>
      <c r="G33" s="160">
        <v>1.27059031</v>
      </c>
      <c r="H33" s="160">
        <v>0</v>
      </c>
      <c r="I33" s="160">
        <v>0</v>
      </c>
      <c r="J33" s="160">
        <v>0</v>
      </c>
      <c r="K33" s="160">
        <v>0</v>
      </c>
      <c r="L33" s="160">
        <v>0</v>
      </c>
      <c r="M33" s="160">
        <v>1.2705903105221876</v>
      </c>
      <c r="N33" s="160">
        <v>0</v>
      </c>
      <c r="O33" s="160">
        <v>0</v>
      </c>
      <c r="P33" s="160">
        <v>0</v>
      </c>
      <c r="Q33" s="160">
        <v>0</v>
      </c>
      <c r="R33" s="160">
        <v>0</v>
      </c>
      <c r="S33" s="160">
        <v>1.2705903105221876</v>
      </c>
      <c r="T33" s="160">
        <v>0</v>
      </c>
      <c r="U33" s="160">
        <v>0</v>
      </c>
      <c r="V33" s="160">
        <v>0</v>
      </c>
      <c r="W33" s="160">
        <v>0</v>
      </c>
      <c r="X33" s="160">
        <v>0</v>
      </c>
      <c r="Y33" s="160">
        <v>1.2705903105221876</v>
      </c>
      <c r="Z33" s="160">
        <v>0</v>
      </c>
      <c r="AA33" s="160">
        <v>0</v>
      </c>
      <c r="AB33" s="160">
        <v>0</v>
      </c>
      <c r="AC33" s="160">
        <v>0</v>
      </c>
    </row>
    <row r="34" spans="1:29" x14ac:dyDescent="0.3">
      <c r="A34" s="14" t="s">
        <v>38</v>
      </c>
      <c r="B34" s="148" t="s">
        <v>13</v>
      </c>
      <c r="C34" s="148" t="s">
        <v>14</v>
      </c>
      <c r="D34" s="148" t="s">
        <v>81</v>
      </c>
      <c r="E34" s="78"/>
      <c r="F34" s="160">
        <v>0</v>
      </c>
      <c r="G34" s="160">
        <v>0</v>
      </c>
      <c r="H34" s="160">
        <v>0</v>
      </c>
      <c r="I34" s="160">
        <v>1.44594277</v>
      </c>
      <c r="J34" s="160">
        <v>0</v>
      </c>
      <c r="K34" s="160">
        <v>0</v>
      </c>
      <c r="L34" s="160">
        <v>0</v>
      </c>
      <c r="M34" s="160">
        <v>0</v>
      </c>
      <c r="N34" s="160">
        <v>0</v>
      </c>
      <c r="O34" s="160">
        <v>1.44594277</v>
      </c>
      <c r="P34" s="160">
        <v>0</v>
      </c>
      <c r="Q34" s="160">
        <v>0</v>
      </c>
      <c r="R34" s="160">
        <v>0</v>
      </c>
      <c r="S34" s="160">
        <v>0</v>
      </c>
      <c r="T34" s="160">
        <v>0</v>
      </c>
      <c r="U34" s="160">
        <v>1.4459427699999974</v>
      </c>
      <c r="V34" s="160">
        <v>0</v>
      </c>
      <c r="W34" s="160">
        <v>0</v>
      </c>
      <c r="X34" s="160">
        <v>0</v>
      </c>
      <c r="Y34" s="160">
        <v>0</v>
      </c>
      <c r="Z34" s="160">
        <v>0</v>
      </c>
      <c r="AA34" s="160">
        <v>1.4459427699999974</v>
      </c>
      <c r="AB34" s="160">
        <v>0</v>
      </c>
      <c r="AC34" s="160">
        <v>0</v>
      </c>
    </row>
    <row r="35" spans="1:29" x14ac:dyDescent="0.3">
      <c r="A35" s="14" t="s">
        <v>38</v>
      </c>
      <c r="B35" s="148" t="s">
        <v>15</v>
      </c>
      <c r="C35" s="148" t="s">
        <v>16</v>
      </c>
      <c r="D35" s="148" t="s">
        <v>81</v>
      </c>
      <c r="E35" s="78"/>
      <c r="F35" s="160">
        <v>0</v>
      </c>
      <c r="G35" s="160">
        <v>2.4354049300000002</v>
      </c>
      <c r="H35" s="160">
        <v>0</v>
      </c>
      <c r="I35" s="160">
        <v>0</v>
      </c>
      <c r="J35" s="160">
        <v>0</v>
      </c>
      <c r="K35" s="160">
        <v>0</v>
      </c>
      <c r="L35" s="160">
        <v>0</v>
      </c>
      <c r="M35" s="160">
        <v>2.4354048400000003</v>
      </c>
      <c r="N35" s="160">
        <v>0</v>
      </c>
      <c r="O35" s="160">
        <v>0</v>
      </c>
      <c r="P35" s="160">
        <v>0</v>
      </c>
      <c r="Q35" s="160">
        <v>0</v>
      </c>
      <c r="R35" s="160">
        <v>0</v>
      </c>
      <c r="S35" s="160">
        <v>0</v>
      </c>
      <c r="T35" s="160">
        <v>0</v>
      </c>
      <c r="U35" s="160">
        <v>0</v>
      </c>
      <c r="V35" s="160">
        <v>0</v>
      </c>
      <c r="W35" s="160">
        <v>0</v>
      </c>
      <c r="X35" s="160">
        <v>0</v>
      </c>
      <c r="Y35" s="160">
        <v>0</v>
      </c>
      <c r="Z35" s="160">
        <v>0</v>
      </c>
      <c r="AA35" s="160">
        <v>0</v>
      </c>
      <c r="AB35" s="160">
        <v>0</v>
      </c>
      <c r="AC35" s="160">
        <v>0</v>
      </c>
    </row>
    <row r="36" spans="1:29" x14ac:dyDescent="0.3">
      <c r="A36" s="14" t="s">
        <v>38</v>
      </c>
      <c r="B36" s="148" t="s">
        <v>21</v>
      </c>
      <c r="C36" s="148" t="s">
        <v>22</v>
      </c>
      <c r="D36" s="148" t="s">
        <v>81</v>
      </c>
      <c r="E36" s="78"/>
      <c r="F36" s="160">
        <v>0</v>
      </c>
      <c r="G36" s="160">
        <v>0</v>
      </c>
      <c r="H36" s="160">
        <v>0</v>
      </c>
      <c r="I36" s="160">
        <v>0.38262267999999999</v>
      </c>
      <c r="J36" s="160">
        <v>0</v>
      </c>
      <c r="K36" s="160">
        <v>0</v>
      </c>
      <c r="L36" s="160">
        <v>0</v>
      </c>
      <c r="M36" s="160">
        <v>0</v>
      </c>
      <c r="N36" s="160">
        <v>0</v>
      </c>
      <c r="O36" s="160">
        <v>0.38262267999999999</v>
      </c>
      <c r="P36" s="160">
        <v>0</v>
      </c>
      <c r="Q36" s="160">
        <v>0</v>
      </c>
      <c r="R36" s="160">
        <v>0</v>
      </c>
      <c r="S36" s="160">
        <v>0</v>
      </c>
      <c r="T36" s="160">
        <v>0</v>
      </c>
      <c r="U36" s="160">
        <v>0.38262268338022959</v>
      </c>
      <c r="V36" s="160">
        <v>0</v>
      </c>
      <c r="W36" s="160">
        <v>0</v>
      </c>
      <c r="X36" s="160">
        <v>0</v>
      </c>
      <c r="Y36" s="160">
        <v>0</v>
      </c>
      <c r="Z36" s="160">
        <v>0</v>
      </c>
      <c r="AA36" s="160">
        <v>0.38262268338022953</v>
      </c>
      <c r="AB36" s="160">
        <v>0</v>
      </c>
      <c r="AC36" s="160">
        <v>0</v>
      </c>
    </row>
    <row r="37" spans="1:29" x14ac:dyDescent="0.3">
      <c r="A37" s="14" t="s">
        <v>38</v>
      </c>
      <c r="B37" s="148" t="s">
        <v>19</v>
      </c>
      <c r="C37" s="148" t="s">
        <v>20</v>
      </c>
      <c r="D37" s="148" t="s">
        <v>81</v>
      </c>
      <c r="E37" s="78"/>
      <c r="F37" s="160">
        <v>0</v>
      </c>
      <c r="G37" s="160">
        <v>0</v>
      </c>
      <c r="H37" s="160">
        <v>0</v>
      </c>
      <c r="I37" s="160">
        <v>0</v>
      </c>
      <c r="J37" s="160">
        <v>0.19690853</v>
      </c>
      <c r="K37" s="160">
        <v>0</v>
      </c>
      <c r="L37" s="160">
        <v>0</v>
      </c>
      <c r="M37" s="160">
        <v>0</v>
      </c>
      <c r="N37" s="160">
        <v>0</v>
      </c>
      <c r="O37" s="160">
        <v>0</v>
      </c>
      <c r="P37" s="160">
        <v>0.19690853</v>
      </c>
      <c r="Q37" s="160">
        <v>0</v>
      </c>
      <c r="R37" s="160">
        <v>0</v>
      </c>
      <c r="S37" s="160">
        <v>0</v>
      </c>
      <c r="T37" s="160">
        <v>0</v>
      </c>
      <c r="U37" s="160">
        <v>0</v>
      </c>
      <c r="V37" s="160">
        <v>0.19690854217669154</v>
      </c>
      <c r="W37" s="160">
        <v>0</v>
      </c>
      <c r="X37" s="160">
        <v>0</v>
      </c>
      <c r="Y37" s="160">
        <v>0</v>
      </c>
      <c r="Z37" s="160">
        <v>0</v>
      </c>
      <c r="AA37" s="160">
        <v>0</v>
      </c>
      <c r="AB37" s="160">
        <v>0.19690854217669154</v>
      </c>
      <c r="AC37" s="160">
        <v>0</v>
      </c>
    </row>
    <row r="38" spans="1:29" x14ac:dyDescent="0.3">
      <c r="A38" s="14" t="s">
        <v>38</v>
      </c>
      <c r="B38" s="148" t="s">
        <v>94</v>
      </c>
      <c r="C38" s="148" t="s">
        <v>95</v>
      </c>
      <c r="D38" s="148" t="s">
        <v>81</v>
      </c>
      <c r="E38" s="78"/>
      <c r="F38" s="160">
        <v>0</v>
      </c>
      <c r="G38" s="160">
        <v>0</v>
      </c>
      <c r="H38" s="160">
        <v>0</v>
      </c>
      <c r="I38" s="160">
        <v>0</v>
      </c>
      <c r="J38" s="160">
        <v>0.86129999999999995</v>
      </c>
      <c r="K38" s="160">
        <v>0</v>
      </c>
      <c r="L38" s="160">
        <v>0</v>
      </c>
      <c r="M38" s="160">
        <v>0</v>
      </c>
      <c r="N38" s="160">
        <v>0</v>
      </c>
      <c r="O38" s="160">
        <v>0</v>
      </c>
      <c r="P38" s="160">
        <v>1.0235820500000001</v>
      </c>
      <c r="Q38" s="160">
        <v>0</v>
      </c>
      <c r="R38" s="160">
        <v>0</v>
      </c>
      <c r="S38" s="160">
        <v>0</v>
      </c>
      <c r="T38" s="160">
        <v>0</v>
      </c>
      <c r="U38" s="160">
        <v>0</v>
      </c>
      <c r="V38" s="160">
        <v>1.1551610000000001</v>
      </c>
      <c r="W38" s="160">
        <v>0</v>
      </c>
      <c r="X38" s="160">
        <v>0</v>
      </c>
      <c r="Y38" s="160">
        <v>0</v>
      </c>
      <c r="Z38" s="160">
        <v>0</v>
      </c>
      <c r="AA38" s="160">
        <v>0</v>
      </c>
      <c r="AB38" s="160">
        <v>1.1551610000000001</v>
      </c>
      <c r="AC38" s="160">
        <v>0</v>
      </c>
    </row>
    <row r="39" spans="1:29" x14ac:dyDescent="0.3">
      <c r="A39" s="14"/>
      <c r="B39" s="148" t="s">
        <v>110</v>
      </c>
      <c r="C39" s="148" t="s">
        <v>155</v>
      </c>
      <c r="D39" s="148" t="s">
        <v>81</v>
      </c>
      <c r="E39" s="78"/>
      <c r="F39" s="160">
        <v>0</v>
      </c>
      <c r="G39" s="160">
        <v>0</v>
      </c>
      <c r="H39" s="160">
        <v>0</v>
      </c>
      <c r="I39" s="160">
        <v>0</v>
      </c>
      <c r="J39" s="160">
        <v>0</v>
      </c>
      <c r="K39" s="160">
        <v>0</v>
      </c>
      <c r="L39" s="160">
        <v>0</v>
      </c>
      <c r="M39" s="160">
        <v>0</v>
      </c>
      <c r="N39" s="160">
        <v>0</v>
      </c>
      <c r="O39" s="160">
        <v>0</v>
      </c>
      <c r="P39" s="160">
        <v>0</v>
      </c>
      <c r="Q39" s="160">
        <v>0</v>
      </c>
      <c r="R39" s="160">
        <v>0.21060277503051453</v>
      </c>
      <c r="S39" s="160">
        <v>0</v>
      </c>
      <c r="T39" s="160">
        <v>0</v>
      </c>
      <c r="U39" s="160">
        <v>0</v>
      </c>
      <c r="V39" s="160">
        <v>0</v>
      </c>
      <c r="W39" s="160">
        <v>0</v>
      </c>
      <c r="X39" s="160">
        <v>0.21060277503051453</v>
      </c>
      <c r="Y39" s="160">
        <v>0</v>
      </c>
      <c r="Z39" s="160">
        <v>0</v>
      </c>
      <c r="AA39" s="160">
        <v>0</v>
      </c>
      <c r="AB39" s="160">
        <v>0</v>
      </c>
      <c r="AC39" s="160">
        <v>0</v>
      </c>
    </row>
    <row r="40" spans="1:29" x14ac:dyDescent="0.3">
      <c r="A40" s="14" t="s">
        <v>38</v>
      </c>
      <c r="B40" s="148" t="s">
        <v>23</v>
      </c>
      <c r="C40" s="148" t="s">
        <v>24</v>
      </c>
      <c r="D40" s="148" t="s">
        <v>81</v>
      </c>
      <c r="E40" s="78"/>
      <c r="F40" s="160">
        <v>0</v>
      </c>
      <c r="G40" s="160">
        <v>0</v>
      </c>
      <c r="H40" s="160">
        <v>0</v>
      </c>
      <c r="I40" s="160">
        <v>0</v>
      </c>
      <c r="J40" s="160">
        <v>0</v>
      </c>
      <c r="K40" s="160">
        <v>0</v>
      </c>
      <c r="L40" s="160">
        <v>0</v>
      </c>
      <c r="M40" s="160">
        <v>0</v>
      </c>
      <c r="N40" s="160">
        <v>0</v>
      </c>
      <c r="O40" s="160">
        <v>0</v>
      </c>
      <c r="P40" s="160">
        <v>0</v>
      </c>
      <c r="Q40" s="160">
        <v>0</v>
      </c>
      <c r="R40" s="160">
        <v>0</v>
      </c>
      <c r="S40" s="160">
        <v>0</v>
      </c>
      <c r="T40" s="160">
        <v>0</v>
      </c>
      <c r="U40" s="160">
        <v>0</v>
      </c>
      <c r="V40" s="160">
        <v>0</v>
      </c>
      <c r="W40" s="160">
        <v>0</v>
      </c>
      <c r="X40" s="160">
        <v>0</v>
      </c>
      <c r="Y40" s="160">
        <v>0</v>
      </c>
      <c r="Z40" s="160">
        <v>0</v>
      </c>
      <c r="AA40" s="160">
        <v>0</v>
      </c>
      <c r="AB40" s="160">
        <v>0</v>
      </c>
      <c r="AC40" s="160">
        <v>0</v>
      </c>
    </row>
    <row r="41" spans="1:29" x14ac:dyDescent="0.3">
      <c r="A41" s="14" t="s">
        <v>38</v>
      </c>
      <c r="B41" s="148" t="s">
        <v>25</v>
      </c>
      <c r="C41" s="148" t="s">
        <v>26</v>
      </c>
      <c r="D41" s="148" t="s">
        <v>81</v>
      </c>
      <c r="E41" s="78"/>
      <c r="F41" s="160">
        <v>0</v>
      </c>
      <c r="G41" s="160">
        <v>0</v>
      </c>
      <c r="H41" s="160">
        <v>6.8327700000000002E-3</v>
      </c>
      <c r="I41" s="160">
        <v>0</v>
      </c>
      <c r="J41" s="160">
        <v>0</v>
      </c>
      <c r="K41" s="160">
        <v>6.85309E-3</v>
      </c>
      <c r="L41" s="160">
        <v>0</v>
      </c>
      <c r="M41" s="160">
        <v>0</v>
      </c>
      <c r="N41" s="160">
        <v>6.8734799999999995E-3</v>
      </c>
      <c r="O41" s="160">
        <v>0</v>
      </c>
      <c r="P41" s="160">
        <v>0</v>
      </c>
      <c r="Q41" s="160">
        <v>6.8939300000000004E-3</v>
      </c>
      <c r="R41" s="160">
        <v>0</v>
      </c>
      <c r="S41" s="160">
        <v>0</v>
      </c>
      <c r="T41" s="160">
        <v>6.91444E-3</v>
      </c>
      <c r="U41" s="160">
        <v>0</v>
      </c>
      <c r="V41" s="160">
        <v>0</v>
      </c>
      <c r="W41" s="160">
        <v>6.9350100000000001E-3</v>
      </c>
      <c r="X41" s="160">
        <v>0</v>
      </c>
      <c r="Y41" s="160">
        <v>0</v>
      </c>
      <c r="Z41" s="160">
        <v>6.9556399999999999E-3</v>
      </c>
      <c r="AA41" s="160">
        <v>0</v>
      </c>
      <c r="AB41" s="160">
        <v>0</v>
      </c>
      <c r="AC41" s="160">
        <v>6.9763300000000002E-3</v>
      </c>
    </row>
    <row r="42" spans="1:29" x14ac:dyDescent="0.3">
      <c r="A42" s="14" t="s">
        <v>38</v>
      </c>
      <c r="B42" s="148" t="s">
        <v>27</v>
      </c>
      <c r="C42" s="148" t="s">
        <v>28</v>
      </c>
      <c r="D42" s="148" t="s">
        <v>81</v>
      </c>
      <c r="E42" s="78"/>
      <c r="F42" s="160">
        <v>0</v>
      </c>
      <c r="G42" s="160">
        <v>0</v>
      </c>
      <c r="H42" s="160">
        <v>0</v>
      </c>
      <c r="I42" s="160">
        <v>0</v>
      </c>
      <c r="J42" s="160">
        <v>0</v>
      </c>
      <c r="K42" s="160">
        <v>0</v>
      </c>
      <c r="L42" s="160">
        <v>0</v>
      </c>
      <c r="M42" s="160">
        <v>0</v>
      </c>
      <c r="N42" s="160">
        <v>0</v>
      </c>
      <c r="O42" s="160">
        <v>0</v>
      </c>
      <c r="P42" s="160">
        <v>0</v>
      </c>
      <c r="Q42" s="160">
        <v>0</v>
      </c>
      <c r="R42" s="160">
        <v>0</v>
      </c>
      <c r="S42" s="160">
        <v>0</v>
      </c>
      <c r="T42" s="160">
        <v>0</v>
      </c>
      <c r="U42" s="160">
        <v>0</v>
      </c>
      <c r="V42" s="160">
        <v>0</v>
      </c>
      <c r="W42" s="160">
        <v>0</v>
      </c>
      <c r="X42" s="160">
        <v>0</v>
      </c>
      <c r="Y42" s="160">
        <v>0</v>
      </c>
      <c r="Z42" s="160">
        <v>0</v>
      </c>
      <c r="AA42" s="160">
        <v>0</v>
      </c>
      <c r="AB42" s="160">
        <v>0</v>
      </c>
      <c r="AC42" s="160">
        <v>0</v>
      </c>
    </row>
    <row r="43" spans="1:29" x14ac:dyDescent="0.3">
      <c r="A43" s="14"/>
      <c r="B43" s="148" t="s">
        <v>208</v>
      </c>
      <c r="C43" s="148" t="s">
        <v>209</v>
      </c>
      <c r="D43" s="148" t="s">
        <v>81</v>
      </c>
      <c r="E43" s="78"/>
      <c r="F43" s="160">
        <v>0</v>
      </c>
      <c r="G43" s="160">
        <v>0</v>
      </c>
      <c r="H43" s="160">
        <v>0</v>
      </c>
      <c r="I43" s="160">
        <v>0</v>
      </c>
      <c r="J43" s="160">
        <v>0</v>
      </c>
      <c r="K43" s="160">
        <v>0</v>
      </c>
      <c r="L43" s="160">
        <v>0</v>
      </c>
      <c r="M43" s="160">
        <v>0</v>
      </c>
      <c r="N43" s="160">
        <v>0</v>
      </c>
      <c r="O43" s="160">
        <v>0</v>
      </c>
      <c r="P43" s="160">
        <v>0</v>
      </c>
      <c r="Q43" s="160">
        <v>0</v>
      </c>
      <c r="R43" s="160">
        <v>0</v>
      </c>
      <c r="S43" s="160">
        <v>0</v>
      </c>
      <c r="T43" s="160">
        <v>0</v>
      </c>
      <c r="U43" s="160">
        <v>0</v>
      </c>
      <c r="V43" s="160">
        <v>0</v>
      </c>
      <c r="W43" s="160">
        <v>0</v>
      </c>
      <c r="X43" s="160">
        <v>0</v>
      </c>
      <c r="Y43" s="160">
        <v>0</v>
      </c>
      <c r="Z43" s="160">
        <v>0</v>
      </c>
      <c r="AA43" s="160">
        <v>0</v>
      </c>
      <c r="AB43" s="160">
        <v>0</v>
      </c>
      <c r="AC43" s="160">
        <v>0</v>
      </c>
    </row>
    <row r="44" spans="1:29" x14ac:dyDescent="0.3">
      <c r="A44" s="14" t="s">
        <v>38</v>
      </c>
      <c r="B44" s="148" t="s">
        <v>30</v>
      </c>
      <c r="C44" s="148" t="s">
        <v>31</v>
      </c>
      <c r="D44" s="148" t="s">
        <v>81</v>
      </c>
      <c r="E44" s="78"/>
      <c r="F44" s="160">
        <v>0</v>
      </c>
      <c r="G44" s="160">
        <v>0</v>
      </c>
      <c r="H44" s="160">
        <v>0.89227885142857055</v>
      </c>
      <c r="I44" s="160">
        <v>0</v>
      </c>
      <c r="J44" s="160">
        <v>0</v>
      </c>
      <c r="K44" s="160">
        <v>0</v>
      </c>
      <c r="L44" s="160">
        <v>0</v>
      </c>
      <c r="M44" s="160">
        <v>0</v>
      </c>
      <c r="N44" s="160">
        <v>0.89227885142857055</v>
      </c>
      <c r="O44" s="160">
        <v>0</v>
      </c>
      <c r="P44" s="160">
        <v>0</v>
      </c>
      <c r="Q44" s="160">
        <v>0</v>
      </c>
      <c r="R44" s="160">
        <v>0</v>
      </c>
      <c r="S44" s="160">
        <v>0</v>
      </c>
      <c r="T44" s="160">
        <v>0.89227885142857055</v>
      </c>
      <c r="U44" s="160">
        <v>0</v>
      </c>
      <c r="V44" s="160">
        <v>0</v>
      </c>
      <c r="W44" s="160">
        <v>0</v>
      </c>
      <c r="X44" s="160">
        <v>0</v>
      </c>
      <c r="Y44" s="160">
        <v>0</v>
      </c>
      <c r="Z44" s="160">
        <v>0.89227885142857055</v>
      </c>
      <c r="AA44" s="160">
        <v>0</v>
      </c>
      <c r="AB44" s="160">
        <v>0</v>
      </c>
      <c r="AC44" s="160">
        <v>0</v>
      </c>
    </row>
    <row r="45" spans="1:29" x14ac:dyDescent="0.3">
      <c r="A45" s="14"/>
      <c r="B45" s="148" t="s">
        <v>111</v>
      </c>
      <c r="C45" s="148" t="s">
        <v>112</v>
      </c>
      <c r="D45" s="148" t="s">
        <v>81</v>
      </c>
      <c r="E45" s="82"/>
      <c r="F45" s="160">
        <v>0</v>
      </c>
      <c r="G45" s="160">
        <v>0</v>
      </c>
      <c r="H45" s="160">
        <v>0</v>
      </c>
      <c r="I45" s="160">
        <v>0</v>
      </c>
      <c r="J45" s="160">
        <v>0</v>
      </c>
      <c r="K45" s="160">
        <v>0</v>
      </c>
      <c r="L45" s="160">
        <v>0</v>
      </c>
      <c r="M45" s="160">
        <v>0</v>
      </c>
      <c r="N45" s="160">
        <v>0</v>
      </c>
      <c r="O45" s="160">
        <v>0</v>
      </c>
      <c r="P45" s="160">
        <v>0</v>
      </c>
      <c r="Q45" s="160">
        <v>0</v>
      </c>
      <c r="R45" s="160">
        <v>4.6374241457047272E-2</v>
      </c>
      <c r="S45" s="160">
        <v>0</v>
      </c>
      <c r="T45" s="160">
        <v>0</v>
      </c>
      <c r="U45" s="160">
        <v>0</v>
      </c>
      <c r="V45" s="160">
        <v>0</v>
      </c>
      <c r="W45" s="160">
        <v>0</v>
      </c>
      <c r="X45" s="160">
        <v>6.8041288407167333E-2</v>
      </c>
      <c r="Y45" s="160">
        <v>0</v>
      </c>
      <c r="Z45" s="160">
        <v>0</v>
      </c>
      <c r="AA45" s="160">
        <v>0</v>
      </c>
      <c r="AB45" s="160">
        <v>0</v>
      </c>
      <c r="AC45" s="160">
        <v>0</v>
      </c>
    </row>
    <row r="46" spans="1:29" x14ac:dyDescent="0.3">
      <c r="A46" s="14"/>
      <c r="B46" s="162" t="s">
        <v>131</v>
      </c>
      <c r="C46" s="162" t="s">
        <v>132</v>
      </c>
      <c r="D46" s="162" t="s">
        <v>81</v>
      </c>
      <c r="E46" s="82"/>
      <c r="F46" s="160">
        <v>0</v>
      </c>
      <c r="G46" s="160">
        <v>0</v>
      </c>
      <c r="H46" s="160">
        <v>0</v>
      </c>
      <c r="I46" s="160">
        <v>0</v>
      </c>
      <c r="J46" s="160">
        <v>0.19370892319791164</v>
      </c>
      <c r="K46" s="160">
        <v>0</v>
      </c>
      <c r="L46" s="160">
        <v>0</v>
      </c>
      <c r="M46" s="160">
        <v>0</v>
      </c>
      <c r="N46" s="160">
        <v>0</v>
      </c>
      <c r="O46" s="160">
        <v>0</v>
      </c>
      <c r="P46" s="160">
        <v>0.19370892000000001</v>
      </c>
      <c r="Q46" s="160">
        <v>0</v>
      </c>
      <c r="R46" s="160">
        <v>0</v>
      </c>
      <c r="S46" s="160">
        <v>0</v>
      </c>
      <c r="T46" s="160">
        <v>0</v>
      </c>
      <c r="U46" s="160">
        <v>0</v>
      </c>
      <c r="V46" s="160">
        <v>0.19370892319791164</v>
      </c>
      <c r="W46" s="160">
        <v>0</v>
      </c>
      <c r="X46" s="160">
        <v>0</v>
      </c>
      <c r="Y46" s="160">
        <v>0</v>
      </c>
      <c r="Z46" s="160">
        <v>0</v>
      </c>
      <c r="AA46" s="160">
        <v>0</v>
      </c>
      <c r="AB46" s="160">
        <v>0.19370892319791164</v>
      </c>
      <c r="AC46" s="160">
        <v>0</v>
      </c>
    </row>
    <row r="47" spans="1:29" x14ac:dyDescent="0.3">
      <c r="A47" s="14" t="s">
        <v>38</v>
      </c>
      <c r="B47" s="148" t="s">
        <v>93</v>
      </c>
      <c r="C47" s="148" t="s">
        <v>92</v>
      </c>
      <c r="D47" s="148" t="s">
        <v>82</v>
      </c>
      <c r="E47" s="78"/>
      <c r="F47" s="160">
        <v>0</v>
      </c>
      <c r="G47" s="160">
        <v>0</v>
      </c>
      <c r="H47" s="160">
        <v>39.847769230769231</v>
      </c>
      <c r="I47" s="160">
        <v>0</v>
      </c>
      <c r="J47" s="160">
        <v>0</v>
      </c>
      <c r="K47" s="160">
        <v>0</v>
      </c>
      <c r="L47" s="160">
        <v>0</v>
      </c>
      <c r="M47" s="160">
        <v>0</v>
      </c>
      <c r="N47" s="160">
        <v>39.847769230769231</v>
      </c>
      <c r="O47" s="160">
        <v>0</v>
      </c>
      <c r="P47" s="160">
        <v>0</v>
      </c>
      <c r="Q47" s="160">
        <v>0</v>
      </c>
      <c r="R47" s="160">
        <v>0</v>
      </c>
      <c r="S47" s="160">
        <v>0</v>
      </c>
      <c r="T47" s="160">
        <v>39.847769230769231</v>
      </c>
      <c r="U47" s="160">
        <v>0</v>
      </c>
      <c r="V47" s="160">
        <v>0</v>
      </c>
      <c r="W47" s="160">
        <v>0</v>
      </c>
      <c r="X47" s="160">
        <v>0</v>
      </c>
      <c r="Y47" s="160">
        <v>0</v>
      </c>
      <c r="Z47" s="160">
        <v>39.847769230769231</v>
      </c>
      <c r="AA47" s="160">
        <v>0</v>
      </c>
      <c r="AB47" s="160">
        <v>0</v>
      </c>
      <c r="AC47" s="160">
        <v>0</v>
      </c>
    </row>
    <row r="48" spans="1:29" customFormat="1" ht="6.75" customHeight="1" x14ac:dyDescent="0.25">
      <c r="B48" s="83"/>
      <c r="C48" s="2"/>
      <c r="D48" s="2"/>
      <c r="E48" s="79"/>
      <c r="F48" s="80"/>
      <c r="G48" s="80"/>
      <c r="H48" s="80"/>
      <c r="I48" s="80"/>
      <c r="R48" s="80"/>
      <c r="S48" s="80"/>
      <c r="T48" s="80"/>
      <c r="U48" s="80"/>
    </row>
    <row r="49" spans="2:29" ht="28.5" customHeight="1" x14ac:dyDescent="0.3">
      <c r="B49" s="252" t="s">
        <v>89</v>
      </c>
      <c r="C49" s="252"/>
      <c r="D49" s="252"/>
      <c r="E49" s="84"/>
      <c r="F49" s="133">
        <f t="shared" ref="F49:Q49" si="5">+SUM(F32:F47)</f>
        <v>0</v>
      </c>
      <c r="G49" s="133">
        <f t="shared" si="5"/>
        <v>3.70599524</v>
      </c>
      <c r="H49" s="133">
        <f t="shared" si="5"/>
        <v>40.746880852197805</v>
      </c>
      <c r="I49" s="133">
        <f t="shared" si="5"/>
        <v>1.8285654500000001</v>
      </c>
      <c r="J49" s="133">
        <f t="shared" si="5"/>
        <v>1.2519174531979116</v>
      </c>
      <c r="K49" s="133">
        <f t="shared" si="5"/>
        <v>1.432619137166443</v>
      </c>
      <c r="L49" s="133">
        <f t="shared" si="5"/>
        <v>0</v>
      </c>
      <c r="M49" s="133">
        <f t="shared" si="5"/>
        <v>3.7059951505221882</v>
      </c>
      <c r="N49" s="133">
        <f t="shared" si="5"/>
        <v>40.746921562197798</v>
      </c>
      <c r="O49" s="133">
        <f t="shared" si="5"/>
        <v>1.8285654500000001</v>
      </c>
      <c r="P49" s="133">
        <f t="shared" si="5"/>
        <v>1.4141995000000001</v>
      </c>
      <c r="Q49" s="133">
        <f t="shared" si="5"/>
        <v>1.432659977166443</v>
      </c>
      <c r="R49" s="133">
        <f t="shared" ref="R49:AC49" si="6">+SUM(R32:R47)</f>
        <v>0.25697701648756177</v>
      </c>
      <c r="S49" s="133">
        <f t="shared" si="6"/>
        <v>1.2705903105221876</v>
      </c>
      <c r="T49" s="133">
        <f t="shared" si="6"/>
        <v>40.746962522197805</v>
      </c>
      <c r="U49" s="133">
        <f t="shared" si="6"/>
        <v>1.8285654533802269</v>
      </c>
      <c r="V49" s="133">
        <f t="shared" si="6"/>
        <v>1.5457784653746034</v>
      </c>
      <c r="W49" s="133">
        <f t="shared" si="6"/>
        <v>1.4327010571664431</v>
      </c>
      <c r="X49" s="133">
        <f t="shared" si="6"/>
        <v>0.27864406343768189</v>
      </c>
      <c r="Y49" s="133">
        <f t="shared" si="6"/>
        <v>1.2705903105221876</v>
      </c>
      <c r="Z49" s="133">
        <f t="shared" si="6"/>
        <v>40.747003722197803</v>
      </c>
      <c r="AA49" s="133">
        <f t="shared" si="6"/>
        <v>1.8285654533802269</v>
      </c>
      <c r="AB49" s="133">
        <f t="shared" si="6"/>
        <v>1.5457784653746034</v>
      </c>
      <c r="AC49" s="133">
        <f t="shared" si="6"/>
        <v>1.4327423771664431</v>
      </c>
    </row>
    <row r="50" spans="2:29" x14ac:dyDescent="0.3">
      <c r="B50" s="2"/>
      <c r="C50" s="2"/>
      <c r="D50" s="2"/>
      <c r="E50" s="78"/>
    </row>
    <row r="51" spans="2:29" x14ac:dyDescent="0.3">
      <c r="B51" s="2"/>
      <c r="C51" s="2"/>
      <c r="D51" s="2"/>
      <c r="E51" s="78"/>
    </row>
    <row r="52" spans="2:29" x14ac:dyDescent="0.3">
      <c r="B52" s="2"/>
      <c r="C52" s="2"/>
      <c r="D52" s="2"/>
    </row>
    <row r="53" spans="2:29" x14ac:dyDescent="0.3">
      <c r="K53" s="76"/>
      <c r="N53" s="76"/>
      <c r="Q53" s="76"/>
      <c r="W53" s="76"/>
      <c r="Z53" s="76"/>
      <c r="AC53" s="76"/>
    </row>
  </sheetData>
  <mergeCells count="13">
    <mergeCell ref="B49:D49"/>
    <mergeCell ref="B23:D24"/>
    <mergeCell ref="B25:D26"/>
    <mergeCell ref="B29:D29"/>
    <mergeCell ref="B30:B31"/>
    <mergeCell ref="C30:C31"/>
    <mergeCell ref="D30:D31"/>
    <mergeCell ref="B22:D22"/>
    <mergeCell ref="B1:E1"/>
    <mergeCell ref="B4:D4"/>
    <mergeCell ref="B5:B6"/>
    <mergeCell ref="C5:C6"/>
    <mergeCell ref="D5:D6"/>
  </mergeCells>
  <hyperlinks>
    <hyperlink ref="C7" location="IPVO26!A1" display="IPVO26" xr:uid="{2A50522E-56BA-4A35-B747-FEFB9B6063C3}"/>
    <hyperlink ref="C11" location="'PMG25'!A1" display="PMG25" xr:uid="{A18DB246-2442-48D4-8D4F-B007C14DA4F7}"/>
    <hyperlink ref="C33" location="BIDF40!A1" display="BIDF40" xr:uid="{437E7CAB-8061-4F5A-A9E0-B66EABFA0854}"/>
    <hyperlink ref="C40" location="BIDO24!A1" display="BIDO24" xr:uid="{4AAEE621-2C09-4DA3-942A-3B751093E79A}"/>
    <hyperlink ref="C37" location="BIDN32!A1" display="BIDN32" xr:uid="{4A425E21-0D38-47DD-A845-FE2CD2A15179}"/>
    <hyperlink ref="C41" location="BIDS34!A1" display="BIDS34" xr:uid="{1206379C-A451-4068-AF65-2893FAE51664}"/>
    <hyperlink ref="C42" location="BIDS23!A1" display="BIDS23" xr:uid="{8634F79A-4B9F-4E69-AC7F-56427605CD1D}"/>
    <hyperlink ref="C36" location="BIDY42!A1" display="BIDY42" xr:uid="{376C7940-1A36-455A-BF42-85293038758C}"/>
    <hyperlink ref="C44" location="BIRS38!A1" display="BIRS38" xr:uid="{8666127B-3F7B-43A6-B9FA-ADA8BB5FBA6E}"/>
    <hyperlink ref="C14" location="FFFIRF26!A1" display="FFFIRF26" xr:uid="{F2A0A5EF-F476-46EC-96FC-381D4932DF1F}"/>
    <hyperlink ref="C15" location="FFFIRE26!A1" display="FFFIRE26" xr:uid="{F0C6031C-85AA-4D97-B69D-BB0910C5B181}"/>
    <hyperlink ref="C10" location="'PMY25'!A1" display="PMY25" xr:uid="{EC7BA71B-9FD7-4045-80EB-8309CDA7B369}"/>
    <hyperlink ref="C19" location="'TAMAR 1'!A1" display="TAMAR 1" xr:uid="{7909BB0C-E82E-463C-9CBE-991E31ED84A5}"/>
    <hyperlink ref="C20" location="'TAMAR 2'!A1" display="'TAMAR 2'!A1" xr:uid="{7F031D06-6636-4BFE-8A7D-BD592BF8603B}"/>
  </hyperlinks>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7"/>
  <sheetViews>
    <sheetView showGridLines="0" zoomScale="85" zoomScaleNormal="85" workbookViewId="0">
      <pane xSplit="2" ySplit="2" topLeftCell="C3" activePane="bottomRight" state="frozen"/>
      <selection activeCell="F1" sqref="F1"/>
      <selection pane="topRight" activeCell="F1" sqref="F1"/>
      <selection pane="bottomLeft" activeCell="F1" sqref="F1"/>
      <selection pane="bottomRight"/>
    </sheetView>
  </sheetViews>
  <sheetFormatPr baseColWidth="10" defaultRowHeight="15" x14ac:dyDescent="0.25"/>
  <cols>
    <col min="1" max="1" width="20.85546875" customWidth="1"/>
    <col min="2" max="2" width="49.85546875" customWidth="1"/>
    <col min="3" max="3" width="19.5703125" customWidth="1"/>
    <col min="4" max="4" width="20.85546875" bestFit="1" customWidth="1"/>
    <col min="5" max="6" width="19.5703125" customWidth="1"/>
    <col min="8" max="8" width="16.7109375" bestFit="1" customWidth="1"/>
    <col min="9" max="9" width="15.5703125" bestFit="1" customWidth="1"/>
    <col min="15" max="15" width="23.42578125" customWidth="1"/>
  </cols>
  <sheetData>
    <row r="1" spans="1:18" ht="24.75" customHeight="1" x14ac:dyDescent="0.25">
      <c r="A1" s="7"/>
      <c r="B1" s="43"/>
      <c r="C1" s="140">
        <v>2025</v>
      </c>
      <c r="D1" s="140">
        <v>2025</v>
      </c>
      <c r="E1" s="168">
        <v>2025</v>
      </c>
      <c r="F1" s="168">
        <v>2025</v>
      </c>
      <c r="G1" s="7"/>
      <c r="H1" s="30"/>
      <c r="I1" s="28"/>
      <c r="J1" s="7"/>
      <c r="K1" s="7"/>
      <c r="L1" s="7"/>
      <c r="M1" s="7"/>
      <c r="N1" s="7"/>
    </row>
    <row r="2" spans="1:18" ht="21" customHeight="1" x14ac:dyDescent="0.25">
      <c r="A2" s="7"/>
      <c r="B2" s="7"/>
      <c r="C2" s="113" t="s">
        <v>55</v>
      </c>
      <c r="D2" s="113" t="s">
        <v>198</v>
      </c>
      <c r="E2" s="169" t="s">
        <v>206</v>
      </c>
      <c r="F2" s="169" t="s">
        <v>212</v>
      </c>
      <c r="G2" s="7"/>
      <c r="H2" s="30"/>
      <c r="I2" s="30"/>
      <c r="J2" s="7"/>
      <c r="K2" s="7"/>
      <c r="L2" s="7"/>
      <c r="M2" s="7"/>
      <c r="N2" s="7"/>
    </row>
    <row r="3" spans="1:18" ht="57" customHeight="1" x14ac:dyDescent="0.25">
      <c r="A3" s="223" t="s">
        <v>56</v>
      </c>
      <c r="B3" s="113" t="s">
        <v>57</v>
      </c>
      <c r="C3" s="54">
        <v>180198.5213251872</v>
      </c>
      <c r="D3" s="54">
        <v>171316.24736950209</v>
      </c>
      <c r="E3" s="204">
        <v>214243.92698289969</v>
      </c>
      <c r="F3" s="54">
        <v>307868.36411422066</v>
      </c>
      <c r="G3" s="224" t="s">
        <v>96</v>
      </c>
      <c r="H3" s="224"/>
      <c r="I3" s="224"/>
      <c r="J3" s="224"/>
      <c r="K3" s="224"/>
      <c r="L3" s="224"/>
      <c r="M3" s="224"/>
      <c r="N3" s="224"/>
      <c r="O3" s="29"/>
      <c r="P3" s="29"/>
      <c r="Q3" s="29"/>
      <c r="R3" s="29"/>
    </row>
    <row r="4" spans="1:18" ht="57" customHeight="1" x14ac:dyDescent="0.25">
      <c r="A4" s="223"/>
      <c r="B4" s="113" t="s">
        <v>58</v>
      </c>
      <c r="C4" s="54">
        <v>3068550.81478965</v>
      </c>
      <c r="D4" s="54">
        <v>3237926.9</v>
      </c>
      <c r="E4" s="204">
        <v>3500542.31</v>
      </c>
      <c r="F4" s="54">
        <v>3650739.5971598504</v>
      </c>
      <c r="G4" s="224"/>
      <c r="H4" s="224"/>
      <c r="I4" s="224"/>
      <c r="J4" s="224"/>
      <c r="K4" s="224"/>
      <c r="L4" s="224"/>
      <c r="M4" s="224"/>
      <c r="N4" s="224"/>
      <c r="O4" s="29"/>
      <c r="P4" s="29"/>
      <c r="Q4" s="29"/>
      <c r="R4" s="29"/>
    </row>
    <row r="5" spans="1:18" ht="57" customHeight="1" x14ac:dyDescent="0.25">
      <c r="A5" s="223"/>
      <c r="B5" s="113" t="s">
        <v>59</v>
      </c>
      <c r="C5" s="55">
        <f>+C3/C4</f>
        <v>5.8724307401616181E-2</v>
      </c>
      <c r="D5" s="55">
        <f>+D3/D4</f>
        <v>5.2909238738373644E-2</v>
      </c>
      <c r="E5" s="55">
        <f>+E3/E4</f>
        <v>6.1203067413545899E-2</v>
      </c>
      <c r="F5" s="55">
        <f>+F3/F4</f>
        <v>8.4330409200845668E-2</v>
      </c>
      <c r="G5" s="224"/>
      <c r="H5" s="224"/>
      <c r="I5" s="224"/>
      <c r="J5" s="224"/>
      <c r="K5" s="224"/>
      <c r="L5" s="224"/>
      <c r="M5" s="224"/>
      <c r="N5" s="224"/>
      <c r="O5" s="29"/>
      <c r="P5" s="29"/>
      <c r="Q5" s="29"/>
      <c r="R5" s="29"/>
    </row>
    <row r="6" spans="1:18" ht="57" customHeight="1" x14ac:dyDescent="0.25">
      <c r="A6" s="223" t="s">
        <v>60</v>
      </c>
      <c r="B6" s="113" t="s">
        <v>61</v>
      </c>
      <c r="C6" s="54">
        <v>108075.28433099933</v>
      </c>
      <c r="D6" s="54">
        <v>218566.68115126379</v>
      </c>
      <c r="E6" s="204">
        <v>224630.79228954695</v>
      </c>
      <c r="F6" s="204">
        <v>362057.56943774072</v>
      </c>
      <c r="G6" s="224" t="s">
        <v>104</v>
      </c>
      <c r="H6" s="224"/>
      <c r="I6" s="224"/>
      <c r="J6" s="224"/>
      <c r="K6" s="224"/>
      <c r="L6" s="224"/>
      <c r="M6" s="224"/>
      <c r="N6" s="224"/>
      <c r="O6" s="29"/>
      <c r="P6" s="29"/>
      <c r="Q6" s="29"/>
      <c r="R6" s="29"/>
    </row>
    <row r="7" spans="1:18" ht="57" customHeight="1" x14ac:dyDescent="0.25">
      <c r="A7" s="223"/>
      <c r="B7" s="113" t="s">
        <v>62</v>
      </c>
      <c r="C7" s="54">
        <v>1750713.6919474802</v>
      </c>
      <c r="D7" s="54">
        <v>1993709</v>
      </c>
      <c r="E7" s="204">
        <v>2002353.65</v>
      </c>
      <c r="F7" s="54">
        <v>2151588.2277428806</v>
      </c>
      <c r="G7" s="224"/>
      <c r="H7" s="224"/>
      <c r="I7" s="224"/>
      <c r="J7" s="224"/>
      <c r="K7" s="224"/>
      <c r="L7" s="224"/>
      <c r="M7" s="224"/>
      <c r="N7" s="224"/>
      <c r="O7" s="29"/>
      <c r="P7" s="29"/>
      <c r="Q7" s="29"/>
      <c r="R7" s="29"/>
    </row>
    <row r="8" spans="1:18" ht="57" customHeight="1" x14ac:dyDescent="0.25">
      <c r="A8" s="223"/>
      <c r="B8" s="113" t="s">
        <v>63</v>
      </c>
      <c r="C8" s="55">
        <f>+C6/C7</f>
        <v>6.17321294898752E-2</v>
      </c>
      <c r="D8" s="55">
        <f>+D6/D7</f>
        <v>0.10962817600325012</v>
      </c>
      <c r="E8" s="55">
        <f t="shared" ref="E8:F8" si="0">+E6/E7</f>
        <v>0.11218337594337892</v>
      </c>
      <c r="F8" s="55">
        <f t="shared" si="0"/>
        <v>0.16827456330598931</v>
      </c>
      <c r="G8" s="224"/>
      <c r="H8" s="224"/>
      <c r="I8" s="224"/>
      <c r="J8" s="224"/>
      <c r="K8" s="224"/>
      <c r="L8" s="224"/>
      <c r="M8" s="224"/>
      <c r="N8" s="224"/>
      <c r="O8" s="29"/>
      <c r="P8" s="29"/>
      <c r="Q8" s="29"/>
      <c r="R8" s="29"/>
    </row>
    <row r="9" spans="1:18" ht="57" customHeight="1" x14ac:dyDescent="0.25">
      <c r="A9" s="223"/>
      <c r="B9" s="113" t="s">
        <v>64</v>
      </c>
      <c r="C9" s="54">
        <v>43305.38903389706</v>
      </c>
      <c r="D9" s="54">
        <v>47615.806170709198</v>
      </c>
      <c r="E9" s="204">
        <v>69939.067557548857</v>
      </c>
      <c r="F9" s="54">
        <v>62758.199132405884</v>
      </c>
      <c r="G9" s="224" t="s">
        <v>105</v>
      </c>
      <c r="H9" s="224"/>
      <c r="I9" s="224"/>
      <c r="J9" s="224"/>
      <c r="K9" s="224"/>
      <c r="L9" s="224"/>
      <c r="M9" s="224"/>
      <c r="N9" s="224"/>
      <c r="O9" s="29"/>
      <c r="P9" s="29"/>
      <c r="Q9" s="29"/>
      <c r="R9" s="29"/>
    </row>
    <row r="10" spans="1:18" ht="57" customHeight="1" x14ac:dyDescent="0.25">
      <c r="A10" s="223"/>
      <c r="B10" s="113" t="s">
        <v>65</v>
      </c>
      <c r="C10" s="54">
        <v>3625806.40871371</v>
      </c>
      <c r="D10" s="54">
        <v>3873014.8</v>
      </c>
      <c r="E10" s="204">
        <v>4168344.16</v>
      </c>
      <c r="F10" s="54">
        <v>4350560.8502502805</v>
      </c>
      <c r="G10" s="224"/>
      <c r="H10" s="224"/>
      <c r="I10" s="224"/>
      <c r="J10" s="224"/>
      <c r="K10" s="224"/>
      <c r="L10" s="224"/>
      <c r="M10" s="224"/>
      <c r="N10" s="224"/>
      <c r="O10" s="29"/>
      <c r="P10" s="29"/>
      <c r="Q10" s="29"/>
      <c r="R10" s="29"/>
    </row>
    <row r="11" spans="1:18" ht="57" customHeight="1" x14ac:dyDescent="0.25">
      <c r="A11" s="223"/>
      <c r="B11" s="113" t="s">
        <v>66</v>
      </c>
      <c r="C11" s="55">
        <f>+C9/C10</f>
        <v>1.1943657259202668E-2</v>
      </c>
      <c r="D11" s="55">
        <f>+D9/D10</f>
        <v>1.2294248441991288E-2</v>
      </c>
      <c r="E11" s="55">
        <f t="shared" ref="E11:F11" si="1">+E9/E10</f>
        <v>1.6778621167775374E-2</v>
      </c>
      <c r="F11" s="55">
        <f t="shared" si="1"/>
        <v>1.442531234307308E-2</v>
      </c>
      <c r="G11" s="224"/>
      <c r="H11" s="224"/>
      <c r="I11" s="224"/>
      <c r="J11" s="224"/>
      <c r="K11" s="224"/>
      <c r="L11" s="224"/>
      <c r="M11" s="224"/>
      <c r="N11" s="224"/>
      <c r="O11" s="29"/>
      <c r="P11" s="29"/>
      <c r="Q11" s="29"/>
      <c r="R11" s="29"/>
    </row>
    <row r="12" spans="1:18" ht="57" customHeight="1" x14ac:dyDescent="0.25">
      <c r="A12" s="223"/>
      <c r="B12" s="113" t="s">
        <v>67</v>
      </c>
      <c r="C12" s="54">
        <v>37.762428759999999</v>
      </c>
      <c r="D12" s="54">
        <v>31.739425520000001</v>
      </c>
      <c r="E12" s="204">
        <v>25.64445714</v>
      </c>
      <c r="F12" s="54">
        <v>19.39616702</v>
      </c>
      <c r="G12" s="224" t="s">
        <v>106</v>
      </c>
      <c r="H12" s="224"/>
      <c r="I12" s="224"/>
      <c r="J12" s="224"/>
      <c r="K12" s="224"/>
      <c r="L12" s="224"/>
      <c r="M12" s="224"/>
      <c r="N12" s="224"/>
      <c r="O12" s="29"/>
      <c r="P12" s="29"/>
      <c r="Q12" s="29"/>
      <c r="R12" s="29"/>
    </row>
    <row r="13" spans="1:18" ht="57" customHeight="1" x14ac:dyDescent="0.25">
      <c r="A13" s="223"/>
      <c r="B13" s="113" t="s">
        <v>68</v>
      </c>
      <c r="C13" s="54">
        <v>3625806.40871371</v>
      </c>
      <c r="D13" s="54">
        <v>3873014.8</v>
      </c>
      <c r="E13" s="204">
        <v>4168344.16</v>
      </c>
      <c r="F13" s="54">
        <v>4350560.8502502805</v>
      </c>
      <c r="G13" s="224"/>
      <c r="H13" s="224"/>
      <c r="I13" s="224"/>
      <c r="J13" s="224"/>
      <c r="K13" s="224"/>
      <c r="L13" s="224"/>
      <c r="M13" s="224"/>
      <c r="N13" s="224"/>
      <c r="O13" s="29"/>
      <c r="P13" s="29"/>
      <c r="Q13" s="29"/>
      <c r="R13" s="29"/>
    </row>
    <row r="14" spans="1:18" ht="57" customHeight="1" x14ac:dyDescent="0.25">
      <c r="A14" s="223"/>
      <c r="B14" s="113" t="s">
        <v>69</v>
      </c>
      <c r="C14" s="142">
        <f>+C12/C13</f>
        <v>1.0414904852406775E-5</v>
      </c>
      <c r="D14" s="142">
        <f>+D12/D13</f>
        <v>8.1950178759967562E-6</v>
      </c>
      <c r="E14" s="142">
        <f t="shared" ref="E14:F14" si="2">+E12/E13</f>
        <v>6.1521928506018561E-6</v>
      </c>
      <c r="F14" s="221">
        <f t="shared" si="2"/>
        <v>4.4583141548024024E-6</v>
      </c>
      <c r="G14" s="224"/>
      <c r="H14" s="224"/>
      <c r="I14" s="224"/>
      <c r="J14" s="224"/>
      <c r="K14" s="224"/>
      <c r="L14" s="224"/>
      <c r="M14" s="224"/>
      <c r="N14" s="224"/>
      <c r="O14" s="29"/>
      <c r="P14" s="29"/>
      <c r="Q14" s="29"/>
      <c r="R14" s="29"/>
    </row>
    <row r="15" spans="1:18" ht="57" customHeight="1" x14ac:dyDescent="0.25">
      <c r="A15" s="223"/>
      <c r="B15" s="113" t="s">
        <v>70</v>
      </c>
      <c r="C15" s="54">
        <v>77089.516471469426</v>
      </c>
      <c r="D15" s="54">
        <v>68221.758772354326</v>
      </c>
      <c r="E15" s="204">
        <v>88278.818104347607</v>
      </c>
      <c r="F15" s="54">
        <v>188705.1807785712</v>
      </c>
      <c r="G15" s="224" t="s">
        <v>107</v>
      </c>
      <c r="H15" s="224"/>
      <c r="I15" s="224"/>
      <c r="J15" s="224"/>
      <c r="K15" s="224"/>
      <c r="L15" s="224"/>
      <c r="M15" s="224"/>
      <c r="N15" s="224"/>
      <c r="O15" s="29"/>
      <c r="P15" s="29"/>
      <c r="Q15" s="29"/>
      <c r="R15" s="29"/>
    </row>
    <row r="16" spans="1:18" ht="57" customHeight="1" x14ac:dyDescent="0.25">
      <c r="A16" s="223"/>
      <c r="B16" s="113" t="s">
        <v>71</v>
      </c>
      <c r="C16" s="54">
        <v>1635095.3629868701</v>
      </c>
      <c r="D16" s="54">
        <v>1767682.94</v>
      </c>
      <c r="E16" s="204">
        <v>1864006.46</v>
      </c>
      <c r="F16" s="54">
        <v>1974591.1469357202</v>
      </c>
      <c r="G16" s="224"/>
      <c r="H16" s="224"/>
      <c r="I16" s="224"/>
      <c r="J16" s="224"/>
      <c r="K16" s="224"/>
      <c r="L16" s="224"/>
      <c r="M16" s="224"/>
      <c r="N16" s="224"/>
      <c r="O16" s="29"/>
      <c r="P16" s="29"/>
      <c r="Q16" s="29"/>
      <c r="R16" s="29"/>
    </row>
    <row r="17" spans="1:18" ht="57" customHeight="1" x14ac:dyDescent="0.25">
      <c r="A17" s="223"/>
      <c r="B17" s="113" t="s">
        <v>72</v>
      </c>
      <c r="C17" s="55">
        <f>+C15/C16</f>
        <v>4.7146801475021038E-2</v>
      </c>
      <c r="D17" s="55">
        <f>+D15/D16</f>
        <v>3.85938887730366E-2</v>
      </c>
      <c r="E17" s="55">
        <f t="shared" ref="E17:F17" si="3">+E15/E16</f>
        <v>4.7359716824343846E-2</v>
      </c>
      <c r="F17" s="55">
        <f t="shared" si="3"/>
        <v>9.5566710643575178E-2</v>
      </c>
      <c r="G17" s="224"/>
      <c r="H17" s="224"/>
      <c r="I17" s="224"/>
      <c r="J17" s="224"/>
      <c r="K17" s="224"/>
      <c r="L17" s="224"/>
      <c r="M17" s="224"/>
      <c r="N17" s="224"/>
      <c r="O17" s="29"/>
      <c r="P17" s="29"/>
      <c r="Q17" s="29"/>
      <c r="R17" s="29"/>
    </row>
  </sheetData>
  <mergeCells count="7">
    <mergeCell ref="A3:A5"/>
    <mergeCell ref="G3:N5"/>
    <mergeCell ref="A6:A17"/>
    <mergeCell ref="G6:N8"/>
    <mergeCell ref="G9:N11"/>
    <mergeCell ref="G12:N14"/>
    <mergeCell ref="G15:N1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U9"/>
  <sheetViews>
    <sheetView showGridLines="0" workbookViewId="0"/>
  </sheetViews>
  <sheetFormatPr baseColWidth="10" defaultRowHeight="15" x14ac:dyDescent="0.25"/>
  <cols>
    <col min="1" max="1" width="4.5703125" customWidth="1"/>
    <col min="2" max="2" width="39.85546875" customWidth="1"/>
    <col min="3" max="3" width="11.28515625" customWidth="1"/>
    <col min="4" max="4" width="9.85546875" customWidth="1"/>
    <col min="5" max="5" width="11" customWidth="1"/>
    <col min="6" max="6" width="13.42578125" customWidth="1"/>
    <col min="7" max="9" width="12.42578125" customWidth="1"/>
    <col min="10" max="10" width="6.28515625" customWidth="1"/>
    <col min="11" max="11" width="6.42578125" customWidth="1"/>
    <col min="12" max="12" width="6.85546875" customWidth="1"/>
    <col min="13" max="13" width="9.28515625" customWidth="1"/>
    <col min="14" max="14" width="11.28515625" customWidth="1"/>
    <col min="259" max="259" width="39.85546875" customWidth="1"/>
    <col min="260" max="260" width="11.28515625" customWidth="1"/>
    <col min="261" max="261" width="9.85546875" customWidth="1"/>
    <col min="262" max="262" width="11" customWidth="1"/>
    <col min="263" max="263" width="13.42578125" customWidth="1"/>
    <col min="264" max="265" width="12.42578125" customWidth="1"/>
    <col min="266" max="266" width="6.28515625" customWidth="1"/>
    <col min="267" max="267" width="6.42578125" customWidth="1"/>
    <col min="268" max="268" width="6.85546875" customWidth="1"/>
    <col min="269" max="269" width="9.28515625" customWidth="1"/>
    <col min="270" max="270" width="11.28515625" customWidth="1"/>
    <col min="515" max="515" width="39.85546875" customWidth="1"/>
    <col min="516" max="516" width="11.28515625" customWidth="1"/>
    <col min="517" max="517" width="9.85546875" customWidth="1"/>
    <col min="518" max="518" width="11" customWidth="1"/>
    <col min="519" max="519" width="13.42578125" customWidth="1"/>
    <col min="520" max="521" width="12.42578125" customWidth="1"/>
    <col min="522" max="522" width="6.28515625" customWidth="1"/>
    <col min="523" max="523" width="6.42578125" customWidth="1"/>
    <col min="524" max="524" width="6.85546875" customWidth="1"/>
    <col min="525" max="525" width="9.28515625" customWidth="1"/>
    <col min="526" max="526" width="11.28515625" customWidth="1"/>
    <col min="771" max="771" width="39.85546875" customWidth="1"/>
    <col min="772" max="772" width="11.28515625" customWidth="1"/>
    <col min="773" max="773" width="9.85546875" customWidth="1"/>
    <col min="774" max="774" width="11" customWidth="1"/>
    <col min="775" max="775" width="13.42578125" customWidth="1"/>
    <col min="776" max="777" width="12.42578125" customWidth="1"/>
    <col min="778" max="778" width="6.28515625" customWidth="1"/>
    <col min="779" max="779" width="6.42578125" customWidth="1"/>
    <col min="780" max="780" width="6.85546875" customWidth="1"/>
    <col min="781" max="781" width="9.28515625" customWidth="1"/>
    <col min="782" max="782" width="11.28515625" customWidth="1"/>
    <col min="1027" max="1027" width="39.85546875" customWidth="1"/>
    <col min="1028" max="1028" width="11.28515625" customWidth="1"/>
    <col min="1029" max="1029" width="9.85546875" customWidth="1"/>
    <col min="1030" max="1030" width="11" customWidth="1"/>
    <col min="1031" max="1031" width="13.42578125" customWidth="1"/>
    <col min="1032" max="1033" width="12.42578125" customWidth="1"/>
    <col min="1034" max="1034" width="6.28515625" customWidth="1"/>
    <col min="1035" max="1035" width="6.42578125" customWidth="1"/>
    <col min="1036" max="1036" width="6.85546875" customWidth="1"/>
    <col min="1037" max="1037" width="9.28515625" customWidth="1"/>
    <col min="1038" max="1038" width="11.28515625" customWidth="1"/>
    <col min="1283" max="1283" width="39.85546875" customWidth="1"/>
    <col min="1284" max="1284" width="11.28515625" customWidth="1"/>
    <col min="1285" max="1285" width="9.85546875" customWidth="1"/>
    <col min="1286" max="1286" width="11" customWidth="1"/>
    <col min="1287" max="1287" width="13.42578125" customWidth="1"/>
    <col min="1288" max="1289" width="12.42578125" customWidth="1"/>
    <col min="1290" max="1290" width="6.28515625" customWidth="1"/>
    <col min="1291" max="1291" width="6.42578125" customWidth="1"/>
    <col min="1292" max="1292" width="6.85546875" customWidth="1"/>
    <col min="1293" max="1293" width="9.28515625" customWidth="1"/>
    <col min="1294" max="1294" width="11.28515625" customWidth="1"/>
    <col min="1539" max="1539" width="39.85546875" customWidth="1"/>
    <col min="1540" max="1540" width="11.28515625" customWidth="1"/>
    <col min="1541" max="1541" width="9.85546875" customWidth="1"/>
    <col min="1542" max="1542" width="11" customWidth="1"/>
    <col min="1543" max="1543" width="13.42578125" customWidth="1"/>
    <col min="1544" max="1545" width="12.42578125" customWidth="1"/>
    <col min="1546" max="1546" width="6.28515625" customWidth="1"/>
    <col min="1547" max="1547" width="6.42578125" customWidth="1"/>
    <col min="1548" max="1548" width="6.85546875" customWidth="1"/>
    <col min="1549" max="1549" width="9.28515625" customWidth="1"/>
    <col min="1550" max="1550" width="11.28515625" customWidth="1"/>
    <col min="1795" max="1795" width="39.85546875" customWidth="1"/>
    <col min="1796" max="1796" width="11.28515625" customWidth="1"/>
    <col min="1797" max="1797" width="9.85546875" customWidth="1"/>
    <col min="1798" max="1798" width="11" customWidth="1"/>
    <col min="1799" max="1799" width="13.42578125" customWidth="1"/>
    <col min="1800" max="1801" width="12.42578125" customWidth="1"/>
    <col min="1802" max="1802" width="6.28515625" customWidth="1"/>
    <col min="1803" max="1803" width="6.42578125" customWidth="1"/>
    <col min="1804" max="1804" width="6.85546875" customWidth="1"/>
    <col min="1805" max="1805" width="9.28515625" customWidth="1"/>
    <col min="1806" max="1806" width="11.28515625" customWidth="1"/>
    <col min="2051" max="2051" width="39.85546875" customWidth="1"/>
    <col min="2052" max="2052" width="11.28515625" customWidth="1"/>
    <col min="2053" max="2053" width="9.85546875" customWidth="1"/>
    <col min="2054" max="2054" width="11" customWidth="1"/>
    <col min="2055" max="2055" width="13.42578125" customWidth="1"/>
    <col min="2056" max="2057" width="12.42578125" customWidth="1"/>
    <col min="2058" max="2058" width="6.28515625" customWidth="1"/>
    <col min="2059" max="2059" width="6.42578125" customWidth="1"/>
    <col min="2060" max="2060" width="6.85546875" customWidth="1"/>
    <col min="2061" max="2061" width="9.28515625" customWidth="1"/>
    <col min="2062" max="2062" width="11.28515625" customWidth="1"/>
    <col min="2307" max="2307" width="39.85546875" customWidth="1"/>
    <col min="2308" max="2308" width="11.28515625" customWidth="1"/>
    <col min="2309" max="2309" width="9.85546875" customWidth="1"/>
    <col min="2310" max="2310" width="11" customWidth="1"/>
    <col min="2311" max="2311" width="13.42578125" customWidth="1"/>
    <col min="2312" max="2313" width="12.42578125" customWidth="1"/>
    <col min="2314" max="2314" width="6.28515625" customWidth="1"/>
    <col min="2315" max="2315" width="6.42578125" customWidth="1"/>
    <col min="2316" max="2316" width="6.85546875" customWidth="1"/>
    <col min="2317" max="2317" width="9.28515625" customWidth="1"/>
    <col min="2318" max="2318" width="11.28515625" customWidth="1"/>
    <col min="2563" max="2563" width="39.85546875" customWidth="1"/>
    <col min="2564" max="2564" width="11.28515625" customWidth="1"/>
    <col min="2565" max="2565" width="9.85546875" customWidth="1"/>
    <col min="2566" max="2566" width="11" customWidth="1"/>
    <col min="2567" max="2567" width="13.42578125" customWidth="1"/>
    <col min="2568" max="2569" width="12.42578125" customWidth="1"/>
    <col min="2570" max="2570" width="6.28515625" customWidth="1"/>
    <col min="2571" max="2571" width="6.42578125" customWidth="1"/>
    <col min="2572" max="2572" width="6.85546875" customWidth="1"/>
    <col min="2573" max="2573" width="9.28515625" customWidth="1"/>
    <col min="2574" max="2574" width="11.28515625" customWidth="1"/>
    <col min="2819" max="2819" width="39.85546875" customWidth="1"/>
    <col min="2820" max="2820" width="11.28515625" customWidth="1"/>
    <col min="2821" max="2821" width="9.85546875" customWidth="1"/>
    <col min="2822" max="2822" width="11" customWidth="1"/>
    <col min="2823" max="2823" width="13.42578125" customWidth="1"/>
    <col min="2824" max="2825" width="12.42578125" customWidth="1"/>
    <col min="2826" max="2826" width="6.28515625" customWidth="1"/>
    <col min="2827" max="2827" width="6.42578125" customWidth="1"/>
    <col min="2828" max="2828" width="6.85546875" customWidth="1"/>
    <col min="2829" max="2829" width="9.28515625" customWidth="1"/>
    <col min="2830" max="2830" width="11.28515625" customWidth="1"/>
    <col min="3075" max="3075" width="39.85546875" customWidth="1"/>
    <col min="3076" max="3076" width="11.28515625" customWidth="1"/>
    <col min="3077" max="3077" width="9.85546875" customWidth="1"/>
    <col min="3078" max="3078" width="11" customWidth="1"/>
    <col min="3079" max="3079" width="13.42578125" customWidth="1"/>
    <col min="3080" max="3081" width="12.42578125" customWidth="1"/>
    <col min="3082" max="3082" width="6.28515625" customWidth="1"/>
    <col min="3083" max="3083" width="6.42578125" customWidth="1"/>
    <col min="3084" max="3084" width="6.85546875" customWidth="1"/>
    <col min="3085" max="3085" width="9.28515625" customWidth="1"/>
    <col min="3086" max="3086" width="11.28515625" customWidth="1"/>
    <col min="3331" max="3331" width="39.85546875" customWidth="1"/>
    <col min="3332" max="3332" width="11.28515625" customWidth="1"/>
    <col min="3333" max="3333" width="9.85546875" customWidth="1"/>
    <col min="3334" max="3334" width="11" customWidth="1"/>
    <col min="3335" max="3335" width="13.42578125" customWidth="1"/>
    <col min="3336" max="3337" width="12.42578125" customWidth="1"/>
    <col min="3338" max="3338" width="6.28515625" customWidth="1"/>
    <col min="3339" max="3339" width="6.42578125" customWidth="1"/>
    <col min="3340" max="3340" width="6.85546875" customWidth="1"/>
    <col min="3341" max="3341" width="9.28515625" customWidth="1"/>
    <col min="3342" max="3342" width="11.28515625" customWidth="1"/>
    <col min="3587" max="3587" width="39.85546875" customWidth="1"/>
    <col min="3588" max="3588" width="11.28515625" customWidth="1"/>
    <col min="3589" max="3589" width="9.85546875" customWidth="1"/>
    <col min="3590" max="3590" width="11" customWidth="1"/>
    <col min="3591" max="3591" width="13.42578125" customWidth="1"/>
    <col min="3592" max="3593" width="12.42578125" customWidth="1"/>
    <col min="3594" max="3594" width="6.28515625" customWidth="1"/>
    <col min="3595" max="3595" width="6.42578125" customWidth="1"/>
    <col min="3596" max="3596" width="6.85546875" customWidth="1"/>
    <col min="3597" max="3597" width="9.28515625" customWidth="1"/>
    <col min="3598" max="3598" width="11.28515625" customWidth="1"/>
    <col min="3843" max="3843" width="39.85546875" customWidth="1"/>
    <col min="3844" max="3844" width="11.28515625" customWidth="1"/>
    <col min="3845" max="3845" width="9.85546875" customWidth="1"/>
    <col min="3846" max="3846" width="11" customWidth="1"/>
    <col min="3847" max="3847" width="13.42578125" customWidth="1"/>
    <col min="3848" max="3849" width="12.42578125" customWidth="1"/>
    <col min="3850" max="3850" width="6.28515625" customWidth="1"/>
    <col min="3851" max="3851" width="6.42578125" customWidth="1"/>
    <col min="3852" max="3852" width="6.85546875" customWidth="1"/>
    <col min="3853" max="3853" width="9.28515625" customWidth="1"/>
    <col min="3854" max="3854" width="11.28515625" customWidth="1"/>
    <col min="4099" max="4099" width="39.85546875" customWidth="1"/>
    <col min="4100" max="4100" width="11.28515625" customWidth="1"/>
    <col min="4101" max="4101" width="9.85546875" customWidth="1"/>
    <col min="4102" max="4102" width="11" customWidth="1"/>
    <col min="4103" max="4103" width="13.42578125" customWidth="1"/>
    <col min="4104" max="4105" width="12.42578125" customWidth="1"/>
    <col min="4106" max="4106" width="6.28515625" customWidth="1"/>
    <col min="4107" max="4107" width="6.42578125" customWidth="1"/>
    <col min="4108" max="4108" width="6.85546875" customWidth="1"/>
    <col min="4109" max="4109" width="9.28515625" customWidth="1"/>
    <col min="4110" max="4110" width="11.28515625" customWidth="1"/>
    <col min="4355" max="4355" width="39.85546875" customWidth="1"/>
    <col min="4356" max="4356" width="11.28515625" customWidth="1"/>
    <col min="4357" max="4357" width="9.85546875" customWidth="1"/>
    <col min="4358" max="4358" width="11" customWidth="1"/>
    <col min="4359" max="4359" width="13.42578125" customWidth="1"/>
    <col min="4360" max="4361" width="12.42578125" customWidth="1"/>
    <col min="4362" max="4362" width="6.28515625" customWidth="1"/>
    <col min="4363" max="4363" width="6.42578125" customWidth="1"/>
    <col min="4364" max="4364" width="6.85546875" customWidth="1"/>
    <col min="4365" max="4365" width="9.28515625" customWidth="1"/>
    <col min="4366" max="4366" width="11.28515625" customWidth="1"/>
    <col min="4611" max="4611" width="39.85546875" customWidth="1"/>
    <col min="4612" max="4612" width="11.28515625" customWidth="1"/>
    <col min="4613" max="4613" width="9.85546875" customWidth="1"/>
    <col min="4614" max="4614" width="11" customWidth="1"/>
    <col min="4615" max="4615" width="13.42578125" customWidth="1"/>
    <col min="4616" max="4617" width="12.42578125" customWidth="1"/>
    <col min="4618" max="4618" width="6.28515625" customWidth="1"/>
    <col min="4619" max="4619" width="6.42578125" customWidth="1"/>
    <col min="4620" max="4620" width="6.85546875" customWidth="1"/>
    <col min="4621" max="4621" width="9.28515625" customWidth="1"/>
    <col min="4622" max="4622" width="11.28515625" customWidth="1"/>
    <col min="4867" max="4867" width="39.85546875" customWidth="1"/>
    <col min="4868" max="4868" width="11.28515625" customWidth="1"/>
    <col min="4869" max="4869" width="9.85546875" customWidth="1"/>
    <col min="4870" max="4870" width="11" customWidth="1"/>
    <col min="4871" max="4871" width="13.42578125" customWidth="1"/>
    <col min="4872" max="4873" width="12.42578125" customWidth="1"/>
    <col min="4874" max="4874" width="6.28515625" customWidth="1"/>
    <col min="4875" max="4875" width="6.42578125" customWidth="1"/>
    <col min="4876" max="4876" width="6.85546875" customWidth="1"/>
    <col min="4877" max="4877" width="9.28515625" customWidth="1"/>
    <col min="4878" max="4878" width="11.28515625" customWidth="1"/>
    <col min="5123" max="5123" width="39.85546875" customWidth="1"/>
    <col min="5124" max="5124" width="11.28515625" customWidth="1"/>
    <col min="5125" max="5125" width="9.85546875" customWidth="1"/>
    <col min="5126" max="5126" width="11" customWidth="1"/>
    <col min="5127" max="5127" width="13.42578125" customWidth="1"/>
    <col min="5128" max="5129" width="12.42578125" customWidth="1"/>
    <col min="5130" max="5130" width="6.28515625" customWidth="1"/>
    <col min="5131" max="5131" width="6.42578125" customWidth="1"/>
    <col min="5132" max="5132" width="6.85546875" customWidth="1"/>
    <col min="5133" max="5133" width="9.28515625" customWidth="1"/>
    <col min="5134" max="5134" width="11.28515625" customWidth="1"/>
    <col min="5379" max="5379" width="39.85546875" customWidth="1"/>
    <col min="5380" max="5380" width="11.28515625" customWidth="1"/>
    <col min="5381" max="5381" width="9.85546875" customWidth="1"/>
    <col min="5382" max="5382" width="11" customWidth="1"/>
    <col min="5383" max="5383" width="13.42578125" customWidth="1"/>
    <col min="5384" max="5385" width="12.42578125" customWidth="1"/>
    <col min="5386" max="5386" width="6.28515625" customWidth="1"/>
    <col min="5387" max="5387" width="6.42578125" customWidth="1"/>
    <col min="5388" max="5388" width="6.85546875" customWidth="1"/>
    <col min="5389" max="5389" width="9.28515625" customWidth="1"/>
    <col min="5390" max="5390" width="11.28515625" customWidth="1"/>
    <col min="5635" max="5635" width="39.85546875" customWidth="1"/>
    <col min="5636" max="5636" width="11.28515625" customWidth="1"/>
    <col min="5637" max="5637" width="9.85546875" customWidth="1"/>
    <col min="5638" max="5638" width="11" customWidth="1"/>
    <col min="5639" max="5639" width="13.42578125" customWidth="1"/>
    <col min="5640" max="5641" width="12.42578125" customWidth="1"/>
    <col min="5642" max="5642" width="6.28515625" customWidth="1"/>
    <col min="5643" max="5643" width="6.42578125" customWidth="1"/>
    <col min="5644" max="5644" width="6.85546875" customWidth="1"/>
    <col min="5645" max="5645" width="9.28515625" customWidth="1"/>
    <col min="5646" max="5646" width="11.28515625" customWidth="1"/>
    <col min="5891" max="5891" width="39.85546875" customWidth="1"/>
    <col min="5892" max="5892" width="11.28515625" customWidth="1"/>
    <col min="5893" max="5893" width="9.85546875" customWidth="1"/>
    <col min="5894" max="5894" width="11" customWidth="1"/>
    <col min="5895" max="5895" width="13.42578125" customWidth="1"/>
    <col min="5896" max="5897" width="12.42578125" customWidth="1"/>
    <col min="5898" max="5898" width="6.28515625" customWidth="1"/>
    <col min="5899" max="5899" width="6.42578125" customWidth="1"/>
    <col min="5900" max="5900" width="6.85546875" customWidth="1"/>
    <col min="5901" max="5901" width="9.28515625" customWidth="1"/>
    <col min="5902" max="5902" width="11.28515625" customWidth="1"/>
    <col min="6147" max="6147" width="39.85546875" customWidth="1"/>
    <col min="6148" max="6148" width="11.28515625" customWidth="1"/>
    <col min="6149" max="6149" width="9.85546875" customWidth="1"/>
    <col min="6150" max="6150" width="11" customWidth="1"/>
    <col min="6151" max="6151" width="13.42578125" customWidth="1"/>
    <col min="6152" max="6153" width="12.42578125" customWidth="1"/>
    <col min="6154" max="6154" width="6.28515625" customWidth="1"/>
    <col min="6155" max="6155" width="6.42578125" customWidth="1"/>
    <col min="6156" max="6156" width="6.85546875" customWidth="1"/>
    <col min="6157" max="6157" width="9.28515625" customWidth="1"/>
    <col min="6158" max="6158" width="11.28515625" customWidth="1"/>
    <col min="6403" max="6403" width="39.85546875" customWidth="1"/>
    <col min="6404" max="6404" width="11.28515625" customWidth="1"/>
    <col min="6405" max="6405" width="9.85546875" customWidth="1"/>
    <col min="6406" max="6406" width="11" customWidth="1"/>
    <col min="6407" max="6407" width="13.42578125" customWidth="1"/>
    <col min="6408" max="6409" width="12.42578125" customWidth="1"/>
    <col min="6410" max="6410" width="6.28515625" customWidth="1"/>
    <col min="6411" max="6411" width="6.42578125" customWidth="1"/>
    <col min="6412" max="6412" width="6.85546875" customWidth="1"/>
    <col min="6413" max="6413" width="9.28515625" customWidth="1"/>
    <col min="6414" max="6414" width="11.28515625" customWidth="1"/>
    <col min="6659" max="6659" width="39.85546875" customWidth="1"/>
    <col min="6660" max="6660" width="11.28515625" customWidth="1"/>
    <col min="6661" max="6661" width="9.85546875" customWidth="1"/>
    <col min="6662" max="6662" width="11" customWidth="1"/>
    <col min="6663" max="6663" width="13.42578125" customWidth="1"/>
    <col min="6664" max="6665" width="12.42578125" customWidth="1"/>
    <col min="6666" max="6666" width="6.28515625" customWidth="1"/>
    <col min="6667" max="6667" width="6.42578125" customWidth="1"/>
    <col min="6668" max="6668" width="6.85546875" customWidth="1"/>
    <col min="6669" max="6669" width="9.28515625" customWidth="1"/>
    <col min="6670" max="6670" width="11.28515625" customWidth="1"/>
    <col min="6915" max="6915" width="39.85546875" customWidth="1"/>
    <col min="6916" max="6916" width="11.28515625" customWidth="1"/>
    <col min="6917" max="6917" width="9.85546875" customWidth="1"/>
    <col min="6918" max="6918" width="11" customWidth="1"/>
    <col min="6919" max="6919" width="13.42578125" customWidth="1"/>
    <col min="6920" max="6921" width="12.42578125" customWidth="1"/>
    <col min="6922" max="6922" width="6.28515625" customWidth="1"/>
    <col min="6923" max="6923" width="6.42578125" customWidth="1"/>
    <col min="6924" max="6924" width="6.85546875" customWidth="1"/>
    <col min="6925" max="6925" width="9.28515625" customWidth="1"/>
    <col min="6926" max="6926" width="11.28515625" customWidth="1"/>
    <col min="7171" max="7171" width="39.85546875" customWidth="1"/>
    <col min="7172" max="7172" width="11.28515625" customWidth="1"/>
    <col min="7173" max="7173" width="9.85546875" customWidth="1"/>
    <col min="7174" max="7174" width="11" customWidth="1"/>
    <col min="7175" max="7175" width="13.42578125" customWidth="1"/>
    <col min="7176" max="7177" width="12.42578125" customWidth="1"/>
    <col min="7178" max="7178" width="6.28515625" customWidth="1"/>
    <col min="7179" max="7179" width="6.42578125" customWidth="1"/>
    <col min="7180" max="7180" width="6.85546875" customWidth="1"/>
    <col min="7181" max="7181" width="9.28515625" customWidth="1"/>
    <col min="7182" max="7182" width="11.28515625" customWidth="1"/>
    <col min="7427" max="7427" width="39.85546875" customWidth="1"/>
    <col min="7428" max="7428" width="11.28515625" customWidth="1"/>
    <col min="7429" max="7429" width="9.85546875" customWidth="1"/>
    <col min="7430" max="7430" width="11" customWidth="1"/>
    <col min="7431" max="7431" width="13.42578125" customWidth="1"/>
    <col min="7432" max="7433" width="12.42578125" customWidth="1"/>
    <col min="7434" max="7434" width="6.28515625" customWidth="1"/>
    <col min="7435" max="7435" width="6.42578125" customWidth="1"/>
    <col min="7436" max="7436" width="6.85546875" customWidth="1"/>
    <col min="7437" max="7437" width="9.28515625" customWidth="1"/>
    <col min="7438" max="7438" width="11.28515625" customWidth="1"/>
    <col min="7683" max="7683" width="39.85546875" customWidth="1"/>
    <col min="7684" max="7684" width="11.28515625" customWidth="1"/>
    <col min="7685" max="7685" width="9.85546875" customWidth="1"/>
    <col min="7686" max="7686" width="11" customWidth="1"/>
    <col min="7687" max="7687" width="13.42578125" customWidth="1"/>
    <col min="7688" max="7689" width="12.42578125" customWidth="1"/>
    <col min="7690" max="7690" width="6.28515625" customWidth="1"/>
    <col min="7691" max="7691" width="6.42578125" customWidth="1"/>
    <col min="7692" max="7692" width="6.85546875" customWidth="1"/>
    <col min="7693" max="7693" width="9.28515625" customWidth="1"/>
    <col min="7694" max="7694" width="11.28515625" customWidth="1"/>
    <col min="7939" max="7939" width="39.85546875" customWidth="1"/>
    <col min="7940" max="7940" width="11.28515625" customWidth="1"/>
    <col min="7941" max="7941" width="9.85546875" customWidth="1"/>
    <col min="7942" max="7942" width="11" customWidth="1"/>
    <col min="7943" max="7943" width="13.42578125" customWidth="1"/>
    <col min="7944" max="7945" width="12.42578125" customWidth="1"/>
    <col min="7946" max="7946" width="6.28515625" customWidth="1"/>
    <col min="7947" max="7947" width="6.42578125" customWidth="1"/>
    <col min="7948" max="7948" width="6.85546875" customWidth="1"/>
    <col min="7949" max="7949" width="9.28515625" customWidth="1"/>
    <col min="7950" max="7950" width="11.28515625" customWidth="1"/>
    <col min="8195" max="8195" width="39.85546875" customWidth="1"/>
    <col min="8196" max="8196" width="11.28515625" customWidth="1"/>
    <col min="8197" max="8197" width="9.85546875" customWidth="1"/>
    <col min="8198" max="8198" width="11" customWidth="1"/>
    <col min="8199" max="8199" width="13.42578125" customWidth="1"/>
    <col min="8200" max="8201" width="12.42578125" customWidth="1"/>
    <col min="8202" max="8202" width="6.28515625" customWidth="1"/>
    <col min="8203" max="8203" width="6.42578125" customWidth="1"/>
    <col min="8204" max="8204" width="6.85546875" customWidth="1"/>
    <col min="8205" max="8205" width="9.28515625" customWidth="1"/>
    <col min="8206" max="8206" width="11.28515625" customWidth="1"/>
    <col min="8451" max="8451" width="39.85546875" customWidth="1"/>
    <col min="8452" max="8452" width="11.28515625" customWidth="1"/>
    <col min="8453" max="8453" width="9.85546875" customWidth="1"/>
    <col min="8454" max="8454" width="11" customWidth="1"/>
    <col min="8455" max="8455" width="13.42578125" customWidth="1"/>
    <col min="8456" max="8457" width="12.42578125" customWidth="1"/>
    <col min="8458" max="8458" width="6.28515625" customWidth="1"/>
    <col min="8459" max="8459" width="6.42578125" customWidth="1"/>
    <col min="8460" max="8460" width="6.85546875" customWidth="1"/>
    <col min="8461" max="8461" width="9.28515625" customWidth="1"/>
    <col min="8462" max="8462" width="11.28515625" customWidth="1"/>
    <col min="8707" max="8707" width="39.85546875" customWidth="1"/>
    <col min="8708" max="8708" width="11.28515625" customWidth="1"/>
    <col min="8709" max="8709" width="9.85546875" customWidth="1"/>
    <col min="8710" max="8710" width="11" customWidth="1"/>
    <col min="8711" max="8711" width="13.42578125" customWidth="1"/>
    <col min="8712" max="8713" width="12.42578125" customWidth="1"/>
    <col min="8714" max="8714" width="6.28515625" customWidth="1"/>
    <col min="8715" max="8715" width="6.42578125" customWidth="1"/>
    <col min="8716" max="8716" width="6.85546875" customWidth="1"/>
    <col min="8717" max="8717" width="9.28515625" customWidth="1"/>
    <col min="8718" max="8718" width="11.28515625" customWidth="1"/>
    <col min="8963" max="8963" width="39.85546875" customWidth="1"/>
    <col min="8964" max="8964" width="11.28515625" customWidth="1"/>
    <col min="8965" max="8965" width="9.85546875" customWidth="1"/>
    <col min="8966" max="8966" width="11" customWidth="1"/>
    <col min="8967" max="8967" width="13.42578125" customWidth="1"/>
    <col min="8968" max="8969" width="12.42578125" customWidth="1"/>
    <col min="8970" max="8970" width="6.28515625" customWidth="1"/>
    <col min="8971" max="8971" width="6.42578125" customWidth="1"/>
    <col min="8972" max="8972" width="6.85546875" customWidth="1"/>
    <col min="8973" max="8973" width="9.28515625" customWidth="1"/>
    <col min="8974" max="8974" width="11.28515625" customWidth="1"/>
    <col min="9219" max="9219" width="39.85546875" customWidth="1"/>
    <col min="9220" max="9220" width="11.28515625" customWidth="1"/>
    <col min="9221" max="9221" width="9.85546875" customWidth="1"/>
    <col min="9222" max="9222" width="11" customWidth="1"/>
    <col min="9223" max="9223" width="13.42578125" customWidth="1"/>
    <col min="9224" max="9225" width="12.42578125" customWidth="1"/>
    <col min="9226" max="9226" width="6.28515625" customWidth="1"/>
    <col min="9227" max="9227" width="6.42578125" customWidth="1"/>
    <col min="9228" max="9228" width="6.85546875" customWidth="1"/>
    <col min="9229" max="9229" width="9.28515625" customWidth="1"/>
    <col min="9230" max="9230" width="11.28515625" customWidth="1"/>
    <col min="9475" max="9475" width="39.85546875" customWidth="1"/>
    <col min="9476" max="9476" width="11.28515625" customWidth="1"/>
    <col min="9477" max="9477" width="9.85546875" customWidth="1"/>
    <col min="9478" max="9478" width="11" customWidth="1"/>
    <col min="9479" max="9479" width="13.42578125" customWidth="1"/>
    <col min="9480" max="9481" width="12.42578125" customWidth="1"/>
    <col min="9482" max="9482" width="6.28515625" customWidth="1"/>
    <col min="9483" max="9483" width="6.42578125" customWidth="1"/>
    <col min="9484" max="9484" width="6.85546875" customWidth="1"/>
    <col min="9485" max="9485" width="9.28515625" customWidth="1"/>
    <col min="9486" max="9486" width="11.28515625" customWidth="1"/>
    <col min="9731" max="9731" width="39.85546875" customWidth="1"/>
    <col min="9732" max="9732" width="11.28515625" customWidth="1"/>
    <col min="9733" max="9733" width="9.85546875" customWidth="1"/>
    <col min="9734" max="9734" width="11" customWidth="1"/>
    <col min="9735" max="9735" width="13.42578125" customWidth="1"/>
    <col min="9736" max="9737" width="12.42578125" customWidth="1"/>
    <col min="9738" max="9738" width="6.28515625" customWidth="1"/>
    <col min="9739" max="9739" width="6.42578125" customWidth="1"/>
    <col min="9740" max="9740" width="6.85546875" customWidth="1"/>
    <col min="9741" max="9741" width="9.28515625" customWidth="1"/>
    <col min="9742" max="9742" width="11.28515625" customWidth="1"/>
    <col min="9987" max="9987" width="39.85546875" customWidth="1"/>
    <col min="9988" max="9988" width="11.28515625" customWidth="1"/>
    <col min="9989" max="9989" width="9.85546875" customWidth="1"/>
    <col min="9990" max="9990" width="11" customWidth="1"/>
    <col min="9991" max="9991" width="13.42578125" customWidth="1"/>
    <col min="9992" max="9993" width="12.42578125" customWidth="1"/>
    <col min="9994" max="9994" width="6.28515625" customWidth="1"/>
    <col min="9995" max="9995" width="6.42578125" customWidth="1"/>
    <col min="9996" max="9996" width="6.85546875" customWidth="1"/>
    <col min="9997" max="9997" width="9.28515625" customWidth="1"/>
    <col min="9998" max="9998" width="11.28515625" customWidth="1"/>
    <col min="10243" max="10243" width="39.85546875" customWidth="1"/>
    <col min="10244" max="10244" width="11.28515625" customWidth="1"/>
    <col min="10245" max="10245" width="9.85546875" customWidth="1"/>
    <col min="10246" max="10246" width="11" customWidth="1"/>
    <col min="10247" max="10247" width="13.42578125" customWidth="1"/>
    <col min="10248" max="10249" width="12.42578125" customWidth="1"/>
    <col min="10250" max="10250" width="6.28515625" customWidth="1"/>
    <col min="10251" max="10251" width="6.42578125" customWidth="1"/>
    <col min="10252" max="10252" width="6.85546875" customWidth="1"/>
    <col min="10253" max="10253" width="9.28515625" customWidth="1"/>
    <col min="10254" max="10254" width="11.28515625" customWidth="1"/>
    <col min="10499" max="10499" width="39.85546875" customWidth="1"/>
    <col min="10500" max="10500" width="11.28515625" customWidth="1"/>
    <col min="10501" max="10501" width="9.85546875" customWidth="1"/>
    <col min="10502" max="10502" width="11" customWidth="1"/>
    <col min="10503" max="10503" width="13.42578125" customWidth="1"/>
    <col min="10504" max="10505" width="12.42578125" customWidth="1"/>
    <col min="10506" max="10506" width="6.28515625" customWidth="1"/>
    <col min="10507" max="10507" width="6.42578125" customWidth="1"/>
    <col min="10508" max="10508" width="6.85546875" customWidth="1"/>
    <col min="10509" max="10509" width="9.28515625" customWidth="1"/>
    <col min="10510" max="10510" width="11.28515625" customWidth="1"/>
    <col min="10755" max="10755" width="39.85546875" customWidth="1"/>
    <col min="10756" max="10756" width="11.28515625" customWidth="1"/>
    <col min="10757" max="10757" width="9.85546875" customWidth="1"/>
    <col min="10758" max="10758" width="11" customWidth="1"/>
    <col min="10759" max="10759" width="13.42578125" customWidth="1"/>
    <col min="10760" max="10761" width="12.42578125" customWidth="1"/>
    <col min="10762" max="10762" width="6.28515625" customWidth="1"/>
    <col min="10763" max="10763" width="6.42578125" customWidth="1"/>
    <col min="10764" max="10764" width="6.85546875" customWidth="1"/>
    <col min="10765" max="10765" width="9.28515625" customWidth="1"/>
    <col min="10766" max="10766" width="11.28515625" customWidth="1"/>
    <col min="11011" max="11011" width="39.85546875" customWidth="1"/>
    <col min="11012" max="11012" width="11.28515625" customWidth="1"/>
    <col min="11013" max="11013" width="9.85546875" customWidth="1"/>
    <col min="11014" max="11014" width="11" customWidth="1"/>
    <col min="11015" max="11015" width="13.42578125" customWidth="1"/>
    <col min="11016" max="11017" width="12.42578125" customWidth="1"/>
    <col min="11018" max="11018" width="6.28515625" customWidth="1"/>
    <col min="11019" max="11019" width="6.42578125" customWidth="1"/>
    <col min="11020" max="11020" width="6.85546875" customWidth="1"/>
    <col min="11021" max="11021" width="9.28515625" customWidth="1"/>
    <col min="11022" max="11022" width="11.28515625" customWidth="1"/>
    <col min="11267" max="11267" width="39.85546875" customWidth="1"/>
    <col min="11268" max="11268" width="11.28515625" customWidth="1"/>
    <col min="11269" max="11269" width="9.85546875" customWidth="1"/>
    <col min="11270" max="11270" width="11" customWidth="1"/>
    <col min="11271" max="11271" width="13.42578125" customWidth="1"/>
    <col min="11272" max="11273" width="12.42578125" customWidth="1"/>
    <col min="11274" max="11274" width="6.28515625" customWidth="1"/>
    <col min="11275" max="11275" width="6.42578125" customWidth="1"/>
    <col min="11276" max="11276" width="6.85546875" customWidth="1"/>
    <col min="11277" max="11277" width="9.28515625" customWidth="1"/>
    <col min="11278" max="11278" width="11.28515625" customWidth="1"/>
    <col min="11523" max="11523" width="39.85546875" customWidth="1"/>
    <col min="11524" max="11524" width="11.28515625" customWidth="1"/>
    <col min="11525" max="11525" width="9.85546875" customWidth="1"/>
    <col min="11526" max="11526" width="11" customWidth="1"/>
    <col min="11527" max="11527" width="13.42578125" customWidth="1"/>
    <col min="11528" max="11529" width="12.42578125" customWidth="1"/>
    <col min="11530" max="11530" width="6.28515625" customWidth="1"/>
    <col min="11531" max="11531" width="6.42578125" customWidth="1"/>
    <col min="11532" max="11532" width="6.85546875" customWidth="1"/>
    <col min="11533" max="11533" width="9.28515625" customWidth="1"/>
    <col min="11534" max="11534" width="11.28515625" customWidth="1"/>
    <col min="11779" max="11779" width="39.85546875" customWidth="1"/>
    <col min="11780" max="11780" width="11.28515625" customWidth="1"/>
    <col min="11781" max="11781" width="9.85546875" customWidth="1"/>
    <col min="11782" max="11782" width="11" customWidth="1"/>
    <col min="11783" max="11783" width="13.42578125" customWidth="1"/>
    <col min="11784" max="11785" width="12.42578125" customWidth="1"/>
    <col min="11786" max="11786" width="6.28515625" customWidth="1"/>
    <col min="11787" max="11787" width="6.42578125" customWidth="1"/>
    <col min="11788" max="11788" width="6.85546875" customWidth="1"/>
    <col min="11789" max="11789" width="9.28515625" customWidth="1"/>
    <col min="11790" max="11790" width="11.28515625" customWidth="1"/>
    <col min="12035" max="12035" width="39.85546875" customWidth="1"/>
    <col min="12036" max="12036" width="11.28515625" customWidth="1"/>
    <col min="12037" max="12037" width="9.85546875" customWidth="1"/>
    <col min="12038" max="12038" width="11" customWidth="1"/>
    <col min="12039" max="12039" width="13.42578125" customWidth="1"/>
    <col min="12040" max="12041" width="12.42578125" customWidth="1"/>
    <col min="12042" max="12042" width="6.28515625" customWidth="1"/>
    <col min="12043" max="12043" width="6.42578125" customWidth="1"/>
    <col min="12044" max="12044" width="6.85546875" customWidth="1"/>
    <col min="12045" max="12045" width="9.28515625" customWidth="1"/>
    <col min="12046" max="12046" width="11.28515625" customWidth="1"/>
    <col min="12291" max="12291" width="39.85546875" customWidth="1"/>
    <col min="12292" max="12292" width="11.28515625" customWidth="1"/>
    <col min="12293" max="12293" width="9.85546875" customWidth="1"/>
    <col min="12294" max="12294" width="11" customWidth="1"/>
    <col min="12295" max="12295" width="13.42578125" customWidth="1"/>
    <col min="12296" max="12297" width="12.42578125" customWidth="1"/>
    <col min="12298" max="12298" width="6.28515625" customWidth="1"/>
    <col min="12299" max="12299" width="6.42578125" customWidth="1"/>
    <col min="12300" max="12300" width="6.85546875" customWidth="1"/>
    <col min="12301" max="12301" width="9.28515625" customWidth="1"/>
    <col min="12302" max="12302" width="11.28515625" customWidth="1"/>
    <col min="12547" max="12547" width="39.85546875" customWidth="1"/>
    <col min="12548" max="12548" width="11.28515625" customWidth="1"/>
    <col min="12549" max="12549" width="9.85546875" customWidth="1"/>
    <col min="12550" max="12550" width="11" customWidth="1"/>
    <col min="12551" max="12551" width="13.42578125" customWidth="1"/>
    <col min="12552" max="12553" width="12.42578125" customWidth="1"/>
    <col min="12554" max="12554" width="6.28515625" customWidth="1"/>
    <col min="12555" max="12555" width="6.42578125" customWidth="1"/>
    <col min="12556" max="12556" width="6.85546875" customWidth="1"/>
    <col min="12557" max="12557" width="9.28515625" customWidth="1"/>
    <col min="12558" max="12558" width="11.28515625" customWidth="1"/>
    <col min="12803" max="12803" width="39.85546875" customWidth="1"/>
    <col min="12804" max="12804" width="11.28515625" customWidth="1"/>
    <col min="12805" max="12805" width="9.85546875" customWidth="1"/>
    <col min="12806" max="12806" width="11" customWidth="1"/>
    <col min="12807" max="12807" width="13.42578125" customWidth="1"/>
    <col min="12808" max="12809" width="12.42578125" customWidth="1"/>
    <col min="12810" max="12810" width="6.28515625" customWidth="1"/>
    <col min="12811" max="12811" width="6.42578125" customWidth="1"/>
    <col min="12812" max="12812" width="6.85546875" customWidth="1"/>
    <col min="12813" max="12813" width="9.28515625" customWidth="1"/>
    <col min="12814" max="12814" width="11.28515625" customWidth="1"/>
    <col min="13059" max="13059" width="39.85546875" customWidth="1"/>
    <col min="13060" max="13060" width="11.28515625" customWidth="1"/>
    <col min="13061" max="13061" width="9.85546875" customWidth="1"/>
    <col min="13062" max="13062" width="11" customWidth="1"/>
    <col min="13063" max="13063" width="13.42578125" customWidth="1"/>
    <col min="13064" max="13065" width="12.42578125" customWidth="1"/>
    <col min="13066" max="13066" width="6.28515625" customWidth="1"/>
    <col min="13067" max="13067" width="6.42578125" customWidth="1"/>
    <col min="13068" max="13068" width="6.85546875" customWidth="1"/>
    <col min="13069" max="13069" width="9.28515625" customWidth="1"/>
    <col min="13070" max="13070" width="11.28515625" customWidth="1"/>
    <col min="13315" max="13315" width="39.85546875" customWidth="1"/>
    <col min="13316" max="13316" width="11.28515625" customWidth="1"/>
    <col min="13317" max="13317" width="9.85546875" customWidth="1"/>
    <col min="13318" max="13318" width="11" customWidth="1"/>
    <col min="13319" max="13319" width="13.42578125" customWidth="1"/>
    <col min="13320" max="13321" width="12.42578125" customWidth="1"/>
    <col min="13322" max="13322" width="6.28515625" customWidth="1"/>
    <col min="13323" max="13323" width="6.42578125" customWidth="1"/>
    <col min="13324" max="13324" width="6.85546875" customWidth="1"/>
    <col min="13325" max="13325" width="9.28515625" customWidth="1"/>
    <col min="13326" max="13326" width="11.28515625" customWidth="1"/>
    <col min="13571" max="13571" width="39.85546875" customWidth="1"/>
    <col min="13572" max="13572" width="11.28515625" customWidth="1"/>
    <col min="13573" max="13573" width="9.85546875" customWidth="1"/>
    <col min="13574" max="13574" width="11" customWidth="1"/>
    <col min="13575" max="13575" width="13.42578125" customWidth="1"/>
    <col min="13576" max="13577" width="12.42578125" customWidth="1"/>
    <col min="13578" max="13578" width="6.28515625" customWidth="1"/>
    <col min="13579" max="13579" width="6.42578125" customWidth="1"/>
    <col min="13580" max="13580" width="6.85546875" customWidth="1"/>
    <col min="13581" max="13581" width="9.28515625" customWidth="1"/>
    <col min="13582" max="13582" width="11.28515625" customWidth="1"/>
    <col min="13827" max="13827" width="39.85546875" customWidth="1"/>
    <col min="13828" max="13828" width="11.28515625" customWidth="1"/>
    <col min="13829" max="13829" width="9.85546875" customWidth="1"/>
    <col min="13830" max="13830" width="11" customWidth="1"/>
    <col min="13831" max="13831" width="13.42578125" customWidth="1"/>
    <col min="13832" max="13833" width="12.42578125" customWidth="1"/>
    <col min="13834" max="13834" width="6.28515625" customWidth="1"/>
    <col min="13835" max="13835" width="6.42578125" customWidth="1"/>
    <col min="13836" max="13836" width="6.85546875" customWidth="1"/>
    <col min="13837" max="13837" width="9.28515625" customWidth="1"/>
    <col min="13838" max="13838" width="11.28515625" customWidth="1"/>
    <col min="14083" max="14083" width="39.85546875" customWidth="1"/>
    <col min="14084" max="14084" width="11.28515625" customWidth="1"/>
    <col min="14085" max="14085" width="9.85546875" customWidth="1"/>
    <col min="14086" max="14086" width="11" customWidth="1"/>
    <col min="14087" max="14087" width="13.42578125" customWidth="1"/>
    <col min="14088" max="14089" width="12.42578125" customWidth="1"/>
    <col min="14090" max="14090" width="6.28515625" customWidth="1"/>
    <col min="14091" max="14091" width="6.42578125" customWidth="1"/>
    <col min="14092" max="14092" width="6.85546875" customWidth="1"/>
    <col min="14093" max="14093" width="9.28515625" customWidth="1"/>
    <col min="14094" max="14094" width="11.28515625" customWidth="1"/>
    <col min="14339" max="14339" width="39.85546875" customWidth="1"/>
    <col min="14340" max="14340" width="11.28515625" customWidth="1"/>
    <col min="14341" max="14341" width="9.85546875" customWidth="1"/>
    <col min="14342" max="14342" width="11" customWidth="1"/>
    <col min="14343" max="14343" width="13.42578125" customWidth="1"/>
    <col min="14344" max="14345" width="12.42578125" customWidth="1"/>
    <col min="14346" max="14346" width="6.28515625" customWidth="1"/>
    <col min="14347" max="14347" width="6.42578125" customWidth="1"/>
    <col min="14348" max="14348" width="6.85546875" customWidth="1"/>
    <col min="14349" max="14349" width="9.28515625" customWidth="1"/>
    <col min="14350" max="14350" width="11.28515625" customWidth="1"/>
    <col min="14595" max="14595" width="39.85546875" customWidth="1"/>
    <col min="14596" max="14596" width="11.28515625" customWidth="1"/>
    <col min="14597" max="14597" width="9.85546875" customWidth="1"/>
    <col min="14598" max="14598" width="11" customWidth="1"/>
    <col min="14599" max="14599" width="13.42578125" customWidth="1"/>
    <col min="14600" max="14601" width="12.42578125" customWidth="1"/>
    <col min="14602" max="14602" width="6.28515625" customWidth="1"/>
    <col min="14603" max="14603" width="6.42578125" customWidth="1"/>
    <col min="14604" max="14604" width="6.85546875" customWidth="1"/>
    <col min="14605" max="14605" width="9.28515625" customWidth="1"/>
    <col min="14606" max="14606" width="11.28515625" customWidth="1"/>
    <col min="14851" max="14851" width="39.85546875" customWidth="1"/>
    <col min="14852" max="14852" width="11.28515625" customWidth="1"/>
    <col min="14853" max="14853" width="9.85546875" customWidth="1"/>
    <col min="14854" max="14854" width="11" customWidth="1"/>
    <col min="14855" max="14855" width="13.42578125" customWidth="1"/>
    <col min="14856" max="14857" width="12.42578125" customWidth="1"/>
    <col min="14858" max="14858" width="6.28515625" customWidth="1"/>
    <col min="14859" max="14859" width="6.42578125" customWidth="1"/>
    <col min="14860" max="14860" width="6.85546875" customWidth="1"/>
    <col min="14861" max="14861" width="9.28515625" customWidth="1"/>
    <col min="14862" max="14862" width="11.28515625" customWidth="1"/>
    <col min="15107" max="15107" width="39.85546875" customWidth="1"/>
    <col min="15108" max="15108" width="11.28515625" customWidth="1"/>
    <col min="15109" max="15109" width="9.85546875" customWidth="1"/>
    <col min="15110" max="15110" width="11" customWidth="1"/>
    <col min="15111" max="15111" width="13.42578125" customWidth="1"/>
    <col min="15112" max="15113" width="12.42578125" customWidth="1"/>
    <col min="15114" max="15114" width="6.28515625" customWidth="1"/>
    <col min="15115" max="15115" width="6.42578125" customWidth="1"/>
    <col min="15116" max="15116" width="6.85546875" customWidth="1"/>
    <col min="15117" max="15117" width="9.28515625" customWidth="1"/>
    <col min="15118" max="15118" width="11.28515625" customWidth="1"/>
    <col min="15363" max="15363" width="39.85546875" customWidth="1"/>
    <col min="15364" max="15364" width="11.28515625" customWidth="1"/>
    <col min="15365" max="15365" width="9.85546875" customWidth="1"/>
    <col min="15366" max="15366" width="11" customWidth="1"/>
    <col min="15367" max="15367" width="13.42578125" customWidth="1"/>
    <col min="15368" max="15369" width="12.42578125" customWidth="1"/>
    <col min="15370" max="15370" width="6.28515625" customWidth="1"/>
    <col min="15371" max="15371" width="6.42578125" customWidth="1"/>
    <col min="15372" max="15372" width="6.85546875" customWidth="1"/>
    <col min="15373" max="15373" width="9.28515625" customWidth="1"/>
    <col min="15374" max="15374" width="11.28515625" customWidth="1"/>
    <col min="15619" max="15619" width="39.85546875" customWidth="1"/>
    <col min="15620" max="15620" width="11.28515625" customWidth="1"/>
    <col min="15621" max="15621" width="9.85546875" customWidth="1"/>
    <col min="15622" max="15622" width="11" customWidth="1"/>
    <col min="15623" max="15623" width="13.42578125" customWidth="1"/>
    <col min="15624" max="15625" width="12.42578125" customWidth="1"/>
    <col min="15626" max="15626" width="6.28515625" customWidth="1"/>
    <col min="15627" max="15627" width="6.42578125" customWidth="1"/>
    <col min="15628" max="15628" width="6.85546875" customWidth="1"/>
    <col min="15629" max="15629" width="9.28515625" customWidth="1"/>
    <col min="15630" max="15630" width="11.28515625" customWidth="1"/>
    <col min="15875" max="15875" width="39.85546875" customWidth="1"/>
    <col min="15876" max="15876" width="11.28515625" customWidth="1"/>
    <col min="15877" max="15877" width="9.85546875" customWidth="1"/>
    <col min="15878" max="15878" width="11" customWidth="1"/>
    <col min="15879" max="15879" width="13.42578125" customWidth="1"/>
    <col min="15880" max="15881" width="12.42578125" customWidth="1"/>
    <col min="15882" max="15882" width="6.28515625" customWidth="1"/>
    <col min="15883" max="15883" width="6.42578125" customWidth="1"/>
    <col min="15884" max="15884" width="6.85546875" customWidth="1"/>
    <col min="15885" max="15885" width="9.28515625" customWidth="1"/>
    <col min="15886" max="15886" width="11.28515625" customWidth="1"/>
    <col min="16131" max="16131" width="39.85546875" customWidth="1"/>
    <col min="16132" max="16132" width="11.28515625" customWidth="1"/>
    <col min="16133" max="16133" width="9.85546875" customWidth="1"/>
    <col min="16134" max="16134" width="11" customWidth="1"/>
    <col min="16135" max="16135" width="13.42578125" customWidth="1"/>
    <col min="16136" max="16137" width="12.42578125" customWidth="1"/>
    <col min="16138" max="16138" width="6.28515625" customWidth="1"/>
    <col min="16139" max="16139" width="6.42578125" customWidth="1"/>
    <col min="16140" max="16140" width="6.85546875" customWidth="1"/>
    <col min="16141" max="16141" width="9.28515625" customWidth="1"/>
    <col min="16142" max="16142" width="11.28515625" customWidth="1"/>
  </cols>
  <sheetData>
    <row r="1" spans="2:21" ht="10.5" customHeight="1" x14ac:dyDescent="0.25"/>
    <row r="2" spans="2:21" ht="18" x14ac:dyDescent="0.25">
      <c r="B2" s="256" t="s">
        <v>138</v>
      </c>
      <c r="C2" s="256"/>
      <c r="D2" s="256"/>
      <c r="E2" s="256"/>
      <c r="F2" s="256"/>
      <c r="G2" s="256"/>
      <c r="H2" s="256"/>
      <c r="I2" s="256"/>
      <c r="J2" s="256"/>
      <c r="K2" s="256"/>
      <c r="L2" s="256"/>
      <c r="M2" s="256"/>
      <c r="N2" s="256"/>
      <c r="O2" s="256"/>
      <c r="P2" s="256"/>
      <c r="Q2" s="256"/>
      <c r="R2" s="256"/>
      <c r="S2" s="256"/>
      <c r="T2" s="256"/>
      <c r="U2" s="256"/>
    </row>
    <row r="3" spans="2:21" ht="15.75" x14ac:dyDescent="0.25">
      <c r="B3" s="132" t="s">
        <v>139</v>
      </c>
    </row>
    <row r="4" spans="2:21" ht="9" customHeight="1" thickBot="1" x14ac:dyDescent="0.3">
      <c r="B4" s="92"/>
    </row>
    <row r="5" spans="2:21" x14ac:dyDescent="0.25">
      <c r="B5" s="257" t="s">
        <v>140</v>
      </c>
      <c r="C5" s="259" t="s">
        <v>141</v>
      </c>
      <c r="D5" s="261" t="s">
        <v>142</v>
      </c>
      <c r="E5" s="259" t="s">
        <v>143</v>
      </c>
      <c r="F5" s="259" t="s">
        <v>144</v>
      </c>
      <c r="G5" s="259" t="s">
        <v>145</v>
      </c>
      <c r="H5" s="261" t="s">
        <v>146</v>
      </c>
      <c r="I5" s="261" t="s">
        <v>147</v>
      </c>
      <c r="J5" s="261" t="s">
        <v>148</v>
      </c>
      <c r="K5" s="261"/>
      <c r="L5" s="261"/>
      <c r="M5" s="266"/>
      <c r="N5" s="267"/>
    </row>
    <row r="6" spans="2:21" ht="15" customHeight="1" x14ac:dyDescent="0.25">
      <c r="B6" s="258"/>
      <c r="C6" s="260"/>
      <c r="D6" s="262"/>
      <c r="E6" s="260"/>
      <c r="F6" s="260"/>
      <c r="G6" s="260"/>
      <c r="H6" s="264"/>
      <c r="I6" s="262"/>
      <c r="J6" s="268" t="s">
        <v>149</v>
      </c>
      <c r="K6" s="268" t="s">
        <v>150</v>
      </c>
      <c r="L6" s="268" t="s">
        <v>151</v>
      </c>
      <c r="M6" s="268" t="s">
        <v>152</v>
      </c>
      <c r="N6" s="269" t="s">
        <v>153</v>
      </c>
    </row>
    <row r="7" spans="2:21" x14ac:dyDescent="0.25">
      <c r="B7" s="258"/>
      <c r="C7" s="260"/>
      <c r="D7" s="263"/>
      <c r="E7" s="260"/>
      <c r="F7" s="260"/>
      <c r="G7" s="260"/>
      <c r="H7" s="265"/>
      <c r="I7" s="263"/>
      <c r="J7" s="263"/>
      <c r="K7" s="263"/>
      <c r="L7" s="263"/>
      <c r="M7" s="263"/>
      <c r="N7" s="270"/>
    </row>
    <row r="8" spans="2:21" x14ac:dyDescent="0.25">
      <c r="B8" s="93" t="s">
        <v>154</v>
      </c>
      <c r="C8" s="94"/>
      <c r="D8" s="95"/>
      <c r="E8" s="96"/>
      <c r="F8" s="96"/>
      <c r="G8" s="97"/>
      <c r="H8" s="97"/>
      <c r="I8" s="97"/>
      <c r="J8" s="96"/>
      <c r="K8" s="96"/>
      <c r="L8" s="96"/>
      <c r="M8" s="96"/>
      <c r="N8" s="98"/>
    </row>
    <row r="9" spans="2:21" ht="15.75" thickBot="1" x14ac:dyDescent="0.3">
      <c r="B9" s="99"/>
      <c r="C9" s="100"/>
      <c r="D9" s="101"/>
      <c r="E9" s="102"/>
      <c r="F9" s="103"/>
      <c r="G9" s="103"/>
      <c r="H9" s="103"/>
      <c r="I9" s="103"/>
      <c r="J9" s="102"/>
      <c r="K9" s="102"/>
      <c r="L9" s="102"/>
      <c r="M9" s="104"/>
      <c r="N9" s="105"/>
    </row>
  </sheetData>
  <mergeCells count="15">
    <mergeCell ref="B2:U2"/>
    <mergeCell ref="B5:B7"/>
    <mergeCell ref="C5:C7"/>
    <mergeCell ref="D5:D7"/>
    <mergeCell ref="E5:E7"/>
    <mergeCell ref="F5:F7"/>
    <mergeCell ref="G5:G7"/>
    <mergeCell ref="H5:H7"/>
    <mergeCell ref="I5:I7"/>
    <mergeCell ref="J5:N5"/>
    <mergeCell ref="J6:J7"/>
    <mergeCell ref="K6:K7"/>
    <mergeCell ref="L6:L7"/>
    <mergeCell ref="M6:M7"/>
    <mergeCell ref="N6:N7"/>
  </mergeCells>
  <pageMargins left="0.70866141732283472" right="0.70866141732283472" top="0.74803149606299213" bottom="0.74803149606299213" header="0.31496062992125984" footer="0.31496062992125984"/>
  <pageSetup paperSize="9" scale="58"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Z43"/>
  <sheetViews>
    <sheetView showGridLines="0" zoomScale="85" zoomScaleNormal="85" workbookViewId="0">
      <pane xSplit="1" ySplit="4" topLeftCell="AJ5" activePane="bottomRight" state="frozen"/>
      <selection pane="topRight" activeCell="B1" sqref="B1"/>
      <selection pane="bottomLeft" activeCell="A3" sqref="A3"/>
      <selection pane="bottomRight" sqref="A1:H1"/>
    </sheetView>
  </sheetViews>
  <sheetFormatPr baseColWidth="10" defaultRowHeight="16.5" x14ac:dyDescent="0.3"/>
  <cols>
    <col min="1" max="1" width="34.42578125" style="36" customWidth="1"/>
    <col min="2" max="29" width="16.140625" style="10" customWidth="1"/>
    <col min="30" max="43" width="16.42578125" style="10" customWidth="1"/>
    <col min="44" max="48" width="14.7109375" style="10" customWidth="1"/>
    <col min="49" max="49" width="17.7109375" style="10" bestFit="1" customWidth="1"/>
    <col min="50" max="50" width="2.85546875" style="10" customWidth="1"/>
    <col min="51" max="16384" width="11.42578125" style="10"/>
  </cols>
  <sheetData>
    <row r="1" spans="1:52" ht="30.75" customHeight="1" x14ac:dyDescent="0.3">
      <c r="A1" s="271" t="s">
        <v>88</v>
      </c>
      <c r="B1" s="271"/>
      <c r="C1" s="271"/>
      <c r="D1" s="271"/>
      <c r="E1" s="271"/>
      <c r="F1" s="271"/>
      <c r="G1" s="271"/>
      <c r="H1" s="271"/>
      <c r="AJ1" s="166"/>
      <c r="AK1" s="166"/>
      <c r="AL1" s="166"/>
      <c r="AM1" s="166"/>
      <c r="AN1" s="166"/>
      <c r="AO1" s="166"/>
      <c r="AP1" s="166"/>
      <c r="AQ1" s="166"/>
      <c r="AR1" s="166"/>
      <c r="AS1" s="166"/>
      <c r="AT1" s="166"/>
      <c r="AU1" s="166"/>
      <c r="AV1" s="166"/>
      <c r="AX1" s="166"/>
    </row>
    <row r="2" spans="1:52" ht="20.25" customHeight="1" x14ac:dyDescent="0.3">
      <c r="A2" s="111" t="s">
        <v>78</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X2" s="164"/>
    </row>
    <row r="3" spans="1:52" x14ac:dyDescent="0.3">
      <c r="B3" s="44"/>
      <c r="C3" s="44"/>
      <c r="D3" s="44"/>
      <c r="E3" s="44"/>
      <c r="F3" s="44"/>
      <c r="G3" s="44"/>
      <c r="H3" s="44"/>
      <c r="I3" s="44"/>
      <c r="J3" s="44"/>
      <c r="K3" s="44"/>
      <c r="L3" s="44"/>
      <c r="M3" s="44"/>
      <c r="N3" s="44"/>
      <c r="O3" s="44"/>
      <c r="P3" s="44"/>
      <c r="Q3" s="44"/>
      <c r="R3" s="44"/>
      <c r="S3" s="44"/>
      <c r="T3" s="44"/>
      <c r="U3" s="44"/>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X3" s="163"/>
    </row>
    <row r="4" spans="1:52" ht="30" customHeight="1" x14ac:dyDescent="0.3">
      <c r="A4" s="33"/>
      <c r="B4" s="137">
        <v>41729</v>
      </c>
      <c r="C4" s="137">
        <v>41820</v>
      </c>
      <c r="D4" s="137">
        <v>41912</v>
      </c>
      <c r="E4" s="137">
        <v>42004</v>
      </c>
      <c r="F4" s="137">
        <v>42094</v>
      </c>
      <c r="G4" s="137">
        <v>42185</v>
      </c>
      <c r="H4" s="137">
        <v>42277</v>
      </c>
      <c r="I4" s="137">
        <v>42369</v>
      </c>
      <c r="J4" s="137">
        <v>42460</v>
      </c>
      <c r="K4" s="137">
        <v>42551</v>
      </c>
      <c r="L4" s="137">
        <v>42643</v>
      </c>
      <c r="M4" s="137">
        <v>42735</v>
      </c>
      <c r="N4" s="137">
        <v>42825</v>
      </c>
      <c r="O4" s="137">
        <v>42916</v>
      </c>
      <c r="P4" s="137">
        <v>43008</v>
      </c>
      <c r="Q4" s="137">
        <v>43100</v>
      </c>
      <c r="R4" s="137">
        <v>43190</v>
      </c>
      <c r="S4" s="137">
        <v>43281</v>
      </c>
      <c r="T4" s="137">
        <v>43373</v>
      </c>
      <c r="U4" s="137">
        <v>43465</v>
      </c>
      <c r="V4" s="137">
        <v>43555</v>
      </c>
      <c r="W4" s="137">
        <v>43646</v>
      </c>
      <c r="X4" s="137">
        <v>43738</v>
      </c>
      <c r="Y4" s="137">
        <v>43830</v>
      </c>
      <c r="Z4" s="137">
        <v>43921</v>
      </c>
      <c r="AA4" s="137">
        <v>44012</v>
      </c>
      <c r="AB4" s="137">
        <v>44104</v>
      </c>
      <c r="AC4" s="137">
        <v>44196</v>
      </c>
      <c r="AD4" s="137">
        <v>44286</v>
      </c>
      <c r="AE4" s="137">
        <v>44377</v>
      </c>
      <c r="AF4" s="137">
        <v>44469</v>
      </c>
      <c r="AG4" s="137">
        <v>44561</v>
      </c>
      <c r="AH4" s="137">
        <v>44651</v>
      </c>
      <c r="AI4" s="137">
        <v>44742</v>
      </c>
      <c r="AJ4" s="137">
        <v>44834</v>
      </c>
      <c r="AK4" s="137">
        <v>44926</v>
      </c>
      <c r="AL4" s="137">
        <v>45016</v>
      </c>
      <c r="AM4" s="137">
        <v>45107</v>
      </c>
      <c r="AN4" s="137">
        <v>45199</v>
      </c>
      <c r="AO4" s="137">
        <v>45291</v>
      </c>
      <c r="AP4" s="137">
        <v>45382</v>
      </c>
      <c r="AQ4" s="137">
        <v>45473</v>
      </c>
      <c r="AR4" s="175">
        <v>45565</v>
      </c>
      <c r="AS4" s="175">
        <v>45657</v>
      </c>
      <c r="AT4" s="175">
        <v>45747</v>
      </c>
      <c r="AU4" s="175">
        <v>45838</v>
      </c>
      <c r="AV4" s="175">
        <v>45930</v>
      </c>
      <c r="AW4" s="211">
        <v>45992</v>
      </c>
      <c r="AX4" s="176"/>
    </row>
    <row r="5" spans="1:52" ht="52.5" customHeight="1" x14ac:dyDescent="0.3">
      <c r="A5" s="138" t="s">
        <v>73</v>
      </c>
      <c r="B5" s="34">
        <v>8781.7199999999993</v>
      </c>
      <c r="C5" s="34">
        <v>8719.68</v>
      </c>
      <c r="D5" s="34">
        <v>8671.31</v>
      </c>
      <c r="E5" s="34">
        <v>9251.6200000000008</v>
      </c>
      <c r="F5" s="34">
        <v>8711.33</v>
      </c>
      <c r="G5" s="34">
        <v>8883.2999999999993</v>
      </c>
      <c r="H5" s="34">
        <v>8777.94</v>
      </c>
      <c r="I5" s="34">
        <v>14590.026342765899</v>
      </c>
      <c r="J5" s="34">
        <v>15552.766008292954</v>
      </c>
      <c r="K5" s="34">
        <v>23183.662216917499</v>
      </c>
      <c r="L5" s="34">
        <v>24968.595473778529</v>
      </c>
      <c r="M5" s="34">
        <v>26143.372847835599</v>
      </c>
      <c r="N5" s="34">
        <v>26357.580883104267</v>
      </c>
      <c r="O5" s="34">
        <v>32363.693825003349</v>
      </c>
      <c r="P5" s="34">
        <v>32739.973955860674</v>
      </c>
      <c r="Q5" s="34">
        <v>33066.920518488216</v>
      </c>
      <c r="R5" s="34">
        <v>35523.531142391745</v>
      </c>
      <c r="S5" s="34">
        <v>42512.097230935367</v>
      </c>
      <c r="T5" s="34">
        <v>49897.666266168861</v>
      </c>
      <c r="U5" s="34">
        <v>48061.669901665373</v>
      </c>
      <c r="V5" s="34">
        <v>54971.132794337202</v>
      </c>
      <c r="W5" s="34">
        <v>57477.574093920899</v>
      </c>
      <c r="X5" s="34">
        <v>70107.671098561274</v>
      </c>
      <c r="Y5" s="34">
        <v>73073.385231942695</v>
      </c>
      <c r="Z5" s="34">
        <v>76873.589091758549</v>
      </c>
      <c r="AA5" s="34">
        <v>81321.301084087594</v>
      </c>
      <c r="AB5" s="34">
        <v>87659.723356733972</v>
      </c>
      <c r="AC5" s="34">
        <v>98086.703607309493</v>
      </c>
      <c r="AD5" s="34">
        <v>105498.39985939959</v>
      </c>
      <c r="AE5" s="34">
        <v>104307.6114064088</v>
      </c>
      <c r="AF5" s="34">
        <v>109501.85230045371</v>
      </c>
      <c r="AG5" s="34">
        <v>118375.03408370932</v>
      </c>
      <c r="AH5" s="34">
        <v>125218.25101459341</v>
      </c>
      <c r="AI5" s="34">
        <v>136288.86474127742</v>
      </c>
      <c r="AJ5" s="34">
        <v>152793.80111647217</v>
      </c>
      <c r="AK5" s="34">
        <v>173744.05273852008</v>
      </c>
      <c r="AL5" s="34">
        <v>184002.77888037229</v>
      </c>
      <c r="AM5" s="34">
        <v>217722.16278989098</v>
      </c>
      <c r="AN5" s="34">
        <v>264718.17902564391</v>
      </c>
      <c r="AO5" s="34">
        <v>552742.441324963</v>
      </c>
      <c r="AP5" s="34">
        <v>603697.48009548953</v>
      </c>
      <c r="AQ5" s="34">
        <v>631573.63862050255</v>
      </c>
      <c r="AR5" s="182">
        <v>620637.8110705479</v>
      </c>
      <c r="AS5" s="182">
        <v>645034.90238757001</v>
      </c>
      <c r="AT5" s="182">
        <v>685074.16055742488</v>
      </c>
      <c r="AU5" s="182">
        <v>835005.49276694458</v>
      </c>
      <c r="AV5" s="182">
        <v>874657.56690351153</v>
      </c>
      <c r="AW5" s="182">
        <f>+'Servicios Deuda Anual '!F47*'Servicios Deuda Anual '!C53</f>
        <v>995845.35874465515</v>
      </c>
      <c r="AX5" s="170"/>
    </row>
    <row r="6" spans="1:52" ht="52.5" customHeight="1" x14ac:dyDescent="0.3">
      <c r="A6" s="138" t="s">
        <v>185</v>
      </c>
      <c r="B6" s="34">
        <v>814.06924421000008</v>
      </c>
      <c r="C6" s="34">
        <v>1334.7686670200001</v>
      </c>
      <c r="D6" s="34">
        <v>1606.3620389600001</v>
      </c>
      <c r="E6" s="34">
        <v>2059.9873684600002</v>
      </c>
      <c r="F6" s="34">
        <v>1532.2292152100001</v>
      </c>
      <c r="G6" s="34">
        <v>2787.2709622900002</v>
      </c>
      <c r="H6" s="34">
        <v>3436.8373112600002</v>
      </c>
      <c r="I6" s="34">
        <v>4751.3450329800007</v>
      </c>
      <c r="J6" s="34">
        <v>1748.5210195500001</v>
      </c>
      <c r="K6" s="40">
        <v>1979.8916584900003</v>
      </c>
      <c r="L6" s="40">
        <v>2005.6820979800002</v>
      </c>
      <c r="M6" s="40">
        <v>2713.09112757</v>
      </c>
      <c r="N6" s="40">
        <v>1455.4634681099999</v>
      </c>
      <c r="O6" s="40">
        <v>2358.1514273500002</v>
      </c>
      <c r="P6" s="40">
        <v>2403.9927246800003</v>
      </c>
      <c r="Q6" s="40">
        <v>3051.1866099200001</v>
      </c>
      <c r="R6" s="40">
        <v>2887.47474384</v>
      </c>
      <c r="S6" s="40">
        <v>2566.0700995500001</v>
      </c>
      <c r="T6" s="40">
        <v>2260.5505495299999</v>
      </c>
      <c r="U6" s="40">
        <v>5907.5229735200001</v>
      </c>
      <c r="V6" s="40">
        <v>2465.16920291</v>
      </c>
      <c r="W6" s="34">
        <v>4329.9503111499998</v>
      </c>
      <c r="X6" s="34">
        <v>4646.9381585399997</v>
      </c>
      <c r="Y6" s="34">
        <v>9439.5116885000007</v>
      </c>
      <c r="Z6" s="34">
        <v>3694.6763252000001</v>
      </c>
      <c r="AA6" s="34">
        <v>6793.2007236199997</v>
      </c>
      <c r="AB6" s="34">
        <v>7216.9493976200001</v>
      </c>
      <c r="AC6" s="34">
        <v>13266.99359229</v>
      </c>
      <c r="AD6" s="34">
        <v>4714.8373600100003</v>
      </c>
      <c r="AE6" s="34">
        <v>8017.0700839199999</v>
      </c>
      <c r="AF6" s="34">
        <v>12560.355571530001</v>
      </c>
      <c r="AG6" s="34">
        <v>15948.430907460004</v>
      </c>
      <c r="AH6" s="61">
        <v>7068.6826936500001</v>
      </c>
      <c r="AI6" s="61">
        <v>12519.52704866</v>
      </c>
      <c r="AJ6" s="61">
        <v>14153.615796210001</v>
      </c>
      <c r="AK6" s="61">
        <v>41622.021608849995</v>
      </c>
      <c r="AL6" s="61">
        <v>16141.696247110001</v>
      </c>
      <c r="AM6" s="61">
        <v>26252.587002599998</v>
      </c>
      <c r="AN6" s="61">
        <v>64142.556503469998</v>
      </c>
      <c r="AO6" s="61">
        <v>71578.68599942002</v>
      </c>
      <c r="AP6" s="61">
        <v>32108.222228099999</v>
      </c>
      <c r="AQ6" s="61">
        <v>50021.505171899997</v>
      </c>
      <c r="AR6" s="183">
        <v>65997.73</v>
      </c>
      <c r="AS6" s="183">
        <v>204848.32143566999</v>
      </c>
      <c r="AT6" s="183">
        <v>74748.467711670004</v>
      </c>
      <c r="AU6" s="183">
        <v>96999.770759089995</v>
      </c>
      <c r="AV6" s="208">
        <v>96140.71989238965</v>
      </c>
      <c r="AW6" s="182">
        <v>122469.437080449</v>
      </c>
      <c r="AX6" s="187" t="s">
        <v>183</v>
      </c>
    </row>
    <row r="7" spans="1:52" ht="52.5" customHeight="1" x14ac:dyDescent="0.3">
      <c r="A7" s="138" t="s">
        <v>74</v>
      </c>
      <c r="B7" s="42">
        <f>+SUM(B5:B6)</f>
        <v>9595.7892442100001</v>
      </c>
      <c r="C7" s="42">
        <f t="shared" ref="C7:AH7" si="0">+SUM(C5:C6)</f>
        <v>10054.44866702</v>
      </c>
      <c r="D7" s="42">
        <f t="shared" si="0"/>
        <v>10277.67203896</v>
      </c>
      <c r="E7" s="42">
        <f t="shared" si="0"/>
        <v>11311.607368460001</v>
      </c>
      <c r="F7" s="42">
        <f t="shared" si="0"/>
        <v>10243.55921521</v>
      </c>
      <c r="G7" s="42">
        <f t="shared" si="0"/>
        <v>11670.570962289999</v>
      </c>
      <c r="H7" s="42">
        <f t="shared" si="0"/>
        <v>12214.777311260001</v>
      </c>
      <c r="I7" s="42">
        <f t="shared" si="0"/>
        <v>19341.371375745901</v>
      </c>
      <c r="J7" s="42">
        <f t="shared" si="0"/>
        <v>17301.287027842955</v>
      </c>
      <c r="K7" s="42">
        <f t="shared" si="0"/>
        <v>25163.553875407499</v>
      </c>
      <c r="L7" s="42">
        <f t="shared" si="0"/>
        <v>26974.277571758528</v>
      </c>
      <c r="M7" s="42">
        <f t="shared" si="0"/>
        <v>28856.463975405597</v>
      </c>
      <c r="N7" s="42">
        <f t="shared" si="0"/>
        <v>27813.044351214266</v>
      </c>
      <c r="O7" s="42">
        <f t="shared" si="0"/>
        <v>34721.845252353349</v>
      </c>
      <c r="P7" s="42">
        <f t="shared" si="0"/>
        <v>35143.966680540674</v>
      </c>
      <c r="Q7" s="42">
        <f t="shared" si="0"/>
        <v>36118.107128408214</v>
      </c>
      <c r="R7" s="42">
        <f t="shared" si="0"/>
        <v>38411.005886231746</v>
      </c>
      <c r="S7" s="42">
        <f t="shared" si="0"/>
        <v>45078.167330485368</v>
      </c>
      <c r="T7" s="42">
        <f t="shared" si="0"/>
        <v>52158.216815698863</v>
      </c>
      <c r="U7" s="42">
        <f t="shared" si="0"/>
        <v>53969.19287518537</v>
      </c>
      <c r="V7" s="42">
        <f t="shared" si="0"/>
        <v>57436.301997247203</v>
      </c>
      <c r="W7" s="42">
        <f t="shared" si="0"/>
        <v>61807.524405070901</v>
      </c>
      <c r="X7" s="42">
        <f t="shared" si="0"/>
        <v>74754.60925710127</v>
      </c>
      <c r="Y7" s="42">
        <f t="shared" si="0"/>
        <v>82512.896920442698</v>
      </c>
      <c r="Z7" s="42">
        <f t="shared" si="0"/>
        <v>80568.265416958544</v>
      </c>
      <c r="AA7" s="42">
        <f t="shared" si="0"/>
        <v>88114.501807707595</v>
      </c>
      <c r="AB7" s="42">
        <f t="shared" si="0"/>
        <v>94876.672754353975</v>
      </c>
      <c r="AC7" s="42">
        <f t="shared" si="0"/>
        <v>111353.6971995995</v>
      </c>
      <c r="AD7" s="42">
        <f t="shared" si="0"/>
        <v>110213.2372194096</v>
      </c>
      <c r="AE7" s="42">
        <f t="shared" si="0"/>
        <v>112324.6814903288</v>
      </c>
      <c r="AF7" s="42">
        <f t="shared" si="0"/>
        <v>122062.20787198372</v>
      </c>
      <c r="AG7" s="42">
        <f t="shared" si="0"/>
        <v>134323.46499116934</v>
      </c>
      <c r="AH7" s="42">
        <f t="shared" si="0"/>
        <v>132286.93370824342</v>
      </c>
      <c r="AI7" s="42">
        <f t="shared" ref="AI7:AQ7" si="1">+SUM(AI5:AI6)</f>
        <v>148808.39178993742</v>
      </c>
      <c r="AJ7" s="42">
        <f t="shared" si="1"/>
        <v>166947.41691268218</v>
      </c>
      <c r="AK7" s="42">
        <f t="shared" si="1"/>
        <v>215366.07434737007</v>
      </c>
      <c r="AL7" s="42">
        <f t="shared" si="1"/>
        <v>200144.47512748229</v>
      </c>
      <c r="AM7" s="42">
        <f t="shared" si="1"/>
        <v>243974.74979249097</v>
      </c>
      <c r="AN7" s="42">
        <f t="shared" si="1"/>
        <v>328860.73552911391</v>
      </c>
      <c r="AO7" s="42">
        <f t="shared" si="1"/>
        <v>624321.12732438301</v>
      </c>
      <c r="AP7" s="42">
        <f t="shared" si="1"/>
        <v>635805.70232358947</v>
      </c>
      <c r="AQ7" s="42">
        <f t="shared" si="1"/>
        <v>681595.14379240258</v>
      </c>
      <c r="AR7" s="184">
        <f t="shared" ref="AR7:AS7" si="2">+SUM(AR5:AR6)</f>
        <v>686635.54107054789</v>
      </c>
      <c r="AS7" s="184">
        <f t="shared" si="2"/>
        <v>849883.22382324003</v>
      </c>
      <c r="AT7" s="184">
        <f t="shared" ref="AT7:AV7" si="3">+SUM(AT5:AT6)</f>
        <v>759822.62826909486</v>
      </c>
      <c r="AU7" s="184">
        <f t="shared" si="3"/>
        <v>932005.26352603454</v>
      </c>
      <c r="AV7" s="207">
        <f t="shared" si="3"/>
        <v>970798.28679590113</v>
      </c>
      <c r="AW7" s="207">
        <f>+SUM(AW5:AW6)</f>
        <v>1118314.7958251042</v>
      </c>
      <c r="AX7" s="171"/>
    </row>
    <row r="8" spans="1:52" ht="52.5" customHeight="1" x14ac:dyDescent="0.3">
      <c r="A8" s="138" t="s">
        <v>213</v>
      </c>
      <c r="B8" s="35">
        <v>215.47722712173723</v>
      </c>
      <c r="C8" s="35">
        <v>197.95731667448919</v>
      </c>
      <c r="D8" s="35">
        <v>186.02751622972932</v>
      </c>
      <c r="E8" s="35">
        <v>175.63169029417418</v>
      </c>
      <c r="F8" s="35">
        <v>167.16732926628188</v>
      </c>
      <c r="G8" s="35">
        <v>157.7761912809116</v>
      </c>
      <c r="H8" s="35">
        <v>149.66360428486925</v>
      </c>
      <c r="I8" s="35">
        <v>140.08163459418856</v>
      </c>
      <c r="J8" s="35">
        <v>122.92269803212646</v>
      </c>
      <c r="K8" s="35">
        <v>110.81039965078634</v>
      </c>
      <c r="L8" s="35">
        <v>106.11805159209311</v>
      </c>
      <c r="M8" s="35">
        <v>100.94933168885319</v>
      </c>
      <c r="N8" s="35">
        <v>95.035101189388683</v>
      </c>
      <c r="O8" s="35">
        <v>90.176864458739217</v>
      </c>
      <c r="P8" s="35">
        <v>85.814769133599739</v>
      </c>
      <c r="Q8" s="35">
        <v>80.872222038861494</v>
      </c>
      <c r="R8" s="35">
        <v>75.83610296656822</v>
      </c>
      <c r="S8" s="35">
        <v>69.743070794299541</v>
      </c>
      <c r="T8" s="35">
        <v>61.133216253827726</v>
      </c>
      <c r="U8" s="35">
        <v>54.778429383521662</v>
      </c>
      <c r="V8" s="35">
        <v>48.983539768855898</v>
      </c>
      <c r="W8" s="35">
        <v>44.740467556103575</v>
      </c>
      <c r="X8" s="35">
        <v>39.74846146108306</v>
      </c>
      <c r="Y8" s="35">
        <v>35.575985284267702</v>
      </c>
      <c r="Z8" s="35">
        <v>33.005081523185986</v>
      </c>
      <c r="AA8" s="35">
        <v>31.347133214811283</v>
      </c>
      <c r="AB8" s="35">
        <v>29.138023367001555</v>
      </c>
      <c r="AC8" s="35">
        <v>26.154697241805962</v>
      </c>
      <c r="AD8" s="35">
        <v>23.163027340079967</v>
      </c>
      <c r="AE8" s="35">
        <v>20.872024288011488</v>
      </c>
      <c r="AF8" s="35">
        <v>19.101309061384793</v>
      </c>
      <c r="AG8" s="35">
        <v>17.346088701350375</v>
      </c>
      <c r="AH8" s="35">
        <v>14.944277185172252</v>
      </c>
      <c r="AI8" s="35">
        <v>12.739076972767482</v>
      </c>
      <c r="AJ8" s="35">
        <v>10.438194522300236</v>
      </c>
      <c r="AK8" s="35">
        <v>8.9066403773677454</v>
      </c>
      <c r="AL8" s="35">
        <v>7.3187201977254608</v>
      </c>
      <c r="AM8" s="35">
        <v>5.9085543619129757</v>
      </c>
      <c r="AN8" s="35">
        <v>4.3879103294204498</v>
      </c>
      <c r="AO8" s="35">
        <v>2.8620450252847731</v>
      </c>
      <c r="AP8" s="35">
        <v>1.8886859443199153</v>
      </c>
      <c r="AQ8" s="35">
        <v>1.5926907193993687</v>
      </c>
      <c r="AR8" s="185">
        <v>1.4200055486363594</v>
      </c>
      <c r="AS8" s="185">
        <v>1.314768218746422</v>
      </c>
      <c r="AT8" s="185">
        <v>1.2114893166343839</v>
      </c>
      <c r="AU8" s="209">
        <v>1.1427907695068926</v>
      </c>
      <c r="AV8" s="209">
        <v>1.0779350999999997</v>
      </c>
      <c r="AW8" s="209">
        <v>1</v>
      </c>
      <c r="AX8" s="210"/>
      <c r="AZ8" s="212"/>
    </row>
    <row r="9" spans="1:52" ht="52.5" customHeight="1" x14ac:dyDescent="0.3">
      <c r="A9" s="138" t="s">
        <v>214</v>
      </c>
      <c r="B9" s="139">
        <f>+B7*B8</f>
        <v>2067674.0583869615</v>
      </c>
      <c r="C9" s="139">
        <f t="shared" ref="C9:AH9" si="4">+C7*C8</f>
        <v>1990351.6787646739</v>
      </c>
      <c r="D9" s="139">
        <f t="shared" si="4"/>
        <v>1911929.8020314665</v>
      </c>
      <c r="E9" s="139">
        <f t="shared" si="4"/>
        <v>1986676.7220666655</v>
      </c>
      <c r="F9" s="139">
        <f t="shared" si="4"/>
        <v>1712388.4361876661</v>
      </c>
      <c r="G9" s="139">
        <f t="shared" si="4"/>
        <v>1841338.2365037196</v>
      </c>
      <c r="H9" s="139">
        <f t="shared" si="4"/>
        <v>1828107.5979402158</v>
      </c>
      <c r="I9" s="139">
        <f t="shared" si="4"/>
        <v>2709370.9176077354</v>
      </c>
      <c r="J9" s="139">
        <f t="shared" si="4"/>
        <v>2126720.8808906861</v>
      </c>
      <c r="K9" s="139">
        <f t="shared" si="4"/>
        <v>2788383.4615679984</v>
      </c>
      <c r="L9" s="139">
        <f t="shared" si="4"/>
        <v>2862457.7790193115</v>
      </c>
      <c r="M9" s="139">
        <f t="shared" si="4"/>
        <v>2913040.7532206629</v>
      </c>
      <c r="N9" s="139">
        <f t="shared" si="4"/>
        <v>2643215.4843026032</v>
      </c>
      <c r="O9" s="139">
        <f t="shared" si="4"/>
        <v>3131107.1330787856</v>
      </c>
      <c r="P9" s="139">
        <f t="shared" si="4"/>
        <v>3015871.3871295196</v>
      </c>
      <c r="Q9" s="139">
        <f t="shared" si="4"/>
        <v>2920951.5793120153</v>
      </c>
      <c r="R9" s="139">
        <f t="shared" si="4"/>
        <v>2912940.9974377286</v>
      </c>
      <c r="S9" s="139">
        <f t="shared" si="4"/>
        <v>3143889.8154073218</v>
      </c>
      <c r="T9" s="139">
        <f t="shared" si="4"/>
        <v>3188599.5480081523</v>
      </c>
      <c r="U9" s="139">
        <f t="shared" si="4"/>
        <v>2956347.6207990022</v>
      </c>
      <c r="V9" s="139">
        <f t="shared" si="4"/>
        <v>2813433.3830581759</v>
      </c>
      <c r="W9" s="139">
        <f t="shared" si="4"/>
        <v>2765297.5403681546</v>
      </c>
      <c r="X9" s="139">
        <f t="shared" si="4"/>
        <v>2971380.7050942127</v>
      </c>
      <c r="Y9" s="139">
        <f t="shared" si="4"/>
        <v>2935477.606603967</v>
      </c>
      <c r="Z9" s="139">
        <f t="shared" si="4"/>
        <v>2659162.168268403</v>
      </c>
      <c r="AA9" s="139">
        <f t="shared" si="4"/>
        <v>2762137.0263229394</v>
      </c>
      <c r="AB9" s="139">
        <f t="shared" si="4"/>
        <v>2764518.7076997259</v>
      </c>
      <c r="AC9" s="139">
        <f t="shared" si="4"/>
        <v>2912422.2370112613</v>
      </c>
      <c r="AD9" s="139">
        <f t="shared" si="4"/>
        <v>2552872.2269519037</v>
      </c>
      <c r="AE9" s="139">
        <f t="shared" si="4"/>
        <v>2344443.480209297</v>
      </c>
      <c r="AF9" s="139">
        <f t="shared" si="4"/>
        <v>2331547.9572777567</v>
      </c>
      <c r="AG9" s="139">
        <f t="shared" si="4"/>
        <v>2329986.7384095551</v>
      </c>
      <c r="AH9" s="139">
        <f t="shared" si="4"/>
        <v>1976932.6053124964</v>
      </c>
      <c r="AI9" s="139">
        <f t="shared" ref="AI9:AQ9" si="5">+AI7*AI8</f>
        <v>1895681.5572057534</v>
      </c>
      <c r="AJ9" s="139">
        <f t="shared" si="5"/>
        <v>1742629.6127301329</v>
      </c>
      <c r="AK9" s="139">
        <f t="shared" si="5"/>
        <v>1918188.17369747</v>
      </c>
      <c r="AL9" s="139">
        <f t="shared" si="5"/>
        <v>1464801.4125786659</v>
      </c>
      <c r="AM9" s="139">
        <f t="shared" si="5"/>
        <v>1441538.0720830495</v>
      </c>
      <c r="AN9" s="139">
        <f t="shared" si="5"/>
        <v>1443011.4183690057</v>
      </c>
      <c r="AO9" s="139">
        <f t="shared" si="5"/>
        <v>1786835.1766389317</v>
      </c>
      <c r="AP9" s="139">
        <f t="shared" si="5"/>
        <v>1200837.2932970156</v>
      </c>
      <c r="AQ9" s="139">
        <f t="shared" si="5"/>
        <v>1085570.2599058377</v>
      </c>
      <c r="AR9" s="186">
        <f t="shared" ref="AR9" si="6">+AR7*AR8</f>
        <v>975026.2782111069</v>
      </c>
      <c r="AS9" s="186">
        <f>+AS7*AS8</f>
        <v>1117399.4523285481</v>
      </c>
      <c r="AT9" s="186">
        <f>+AT7*AT8</f>
        <v>920516.99668506719</v>
      </c>
      <c r="AU9" s="186">
        <f>+AU7*AU8</f>
        <v>1065087.0122893914</v>
      </c>
      <c r="AV9" s="186">
        <f>+AV7*AV8</f>
        <v>1046457.5483571681</v>
      </c>
      <c r="AW9" s="219">
        <f>+AW7*AW8</f>
        <v>1118314.7958251042</v>
      </c>
      <c r="AX9" s="220"/>
      <c r="AZ9" s="212"/>
    </row>
    <row r="10" spans="1:52" ht="52.5" customHeight="1" x14ac:dyDescent="0.3">
      <c r="A10" s="138" t="s">
        <v>75</v>
      </c>
      <c r="B10" s="35">
        <v>8.0098000000000003</v>
      </c>
      <c r="C10" s="35">
        <v>8.1326999999999998</v>
      </c>
      <c r="D10" s="35">
        <v>8.4642999999999997</v>
      </c>
      <c r="E10" s="35">
        <v>8.5519999999999996</v>
      </c>
      <c r="F10" s="35">
        <v>8.8196999999999992</v>
      </c>
      <c r="G10" s="35">
        <v>9.0864999999999991</v>
      </c>
      <c r="H10" s="35">
        <v>9.4192</v>
      </c>
      <c r="I10" s="35">
        <v>13.005000000000001</v>
      </c>
      <c r="J10" s="35">
        <v>14.5817</v>
      </c>
      <c r="K10" s="35">
        <v>14.92</v>
      </c>
      <c r="L10" s="35">
        <v>15.263299999999999</v>
      </c>
      <c r="M10" s="35">
        <v>15.850199999999999</v>
      </c>
      <c r="N10" s="35">
        <v>15.3818</v>
      </c>
      <c r="O10" s="35">
        <v>16.598500000000001</v>
      </c>
      <c r="P10" s="35">
        <v>17.318300000000001</v>
      </c>
      <c r="Q10" s="35">
        <v>18.7742</v>
      </c>
      <c r="R10" s="35">
        <v>20.1433</v>
      </c>
      <c r="S10" s="35">
        <v>28.861699999999999</v>
      </c>
      <c r="T10" s="35">
        <v>40.896700000000003</v>
      </c>
      <c r="U10" s="35">
        <v>37.808300000000003</v>
      </c>
      <c r="V10" s="35">
        <v>43.353299999999997</v>
      </c>
      <c r="W10" s="35">
        <v>42.448300000000003</v>
      </c>
      <c r="X10" s="35">
        <v>57.558300000000003</v>
      </c>
      <c r="Y10" s="35">
        <v>59.895000000000003</v>
      </c>
      <c r="Z10" s="35">
        <v>64.469700000000003</v>
      </c>
      <c r="AA10" s="35">
        <v>70.454999999999998</v>
      </c>
      <c r="AB10" s="35">
        <v>76.174999999999997</v>
      </c>
      <c r="AC10" s="35">
        <v>84.144999999999996</v>
      </c>
      <c r="AD10" s="35">
        <v>91.984999999999999</v>
      </c>
      <c r="AE10" s="35">
        <v>95.726699999999994</v>
      </c>
      <c r="AF10" s="35">
        <v>98.734999999999999</v>
      </c>
      <c r="AG10" s="35">
        <v>102.75</v>
      </c>
      <c r="AH10" s="35">
        <v>110.9783</v>
      </c>
      <c r="AI10" s="35">
        <v>125.215</v>
      </c>
      <c r="AJ10" s="35">
        <v>147.315</v>
      </c>
      <c r="AK10" s="35">
        <v>177.1283</v>
      </c>
      <c r="AL10" s="35">
        <v>208.98830000000001</v>
      </c>
      <c r="AM10" s="35">
        <v>256.67500000000001</v>
      </c>
      <c r="AN10" s="35">
        <v>350.00830000000002</v>
      </c>
      <c r="AO10" s="35">
        <v>808.48329999999999</v>
      </c>
      <c r="AP10" s="35">
        <v>857.41669999999999</v>
      </c>
      <c r="AQ10" s="35">
        <v>911.75</v>
      </c>
      <c r="AR10" s="185">
        <v>970.91669999999999</v>
      </c>
      <c r="AS10" s="185">
        <v>1032.5</v>
      </c>
      <c r="AT10" s="185">
        <v>1073.875</v>
      </c>
      <c r="AU10" s="185">
        <v>1194.0833</v>
      </c>
      <c r="AV10" s="185">
        <v>1366.5833</v>
      </c>
      <c r="AW10" s="185">
        <v>1459.4167</v>
      </c>
      <c r="AX10" s="218"/>
    </row>
    <row r="11" spans="1:52" ht="52.5" customHeight="1" x14ac:dyDescent="0.3">
      <c r="A11" s="138" t="s">
        <v>76</v>
      </c>
      <c r="B11" s="139">
        <f>+B7/B10</f>
        <v>1198.0060980561311</v>
      </c>
      <c r="C11" s="139">
        <f t="shared" ref="C11:AH11" si="7">+C7/C10</f>
        <v>1236.2989741438882</v>
      </c>
      <c r="D11" s="139">
        <f t="shared" si="7"/>
        <v>1214.2376852143709</v>
      </c>
      <c r="E11" s="139">
        <f t="shared" si="7"/>
        <v>1322.6856137114128</v>
      </c>
      <c r="F11" s="139">
        <f t="shared" si="7"/>
        <v>1161.440776354071</v>
      </c>
      <c r="G11" s="139">
        <f t="shared" si="7"/>
        <v>1284.3857329323723</v>
      </c>
      <c r="H11" s="139">
        <f t="shared" si="7"/>
        <v>1296.7956207809582</v>
      </c>
      <c r="I11" s="139">
        <f t="shared" si="7"/>
        <v>1487.2257882157555</v>
      </c>
      <c r="J11" s="139">
        <f t="shared" si="7"/>
        <v>1186.5068563914328</v>
      </c>
      <c r="K11" s="139">
        <f t="shared" si="7"/>
        <v>1686.5652731506366</v>
      </c>
      <c r="L11" s="139">
        <f t="shared" si="7"/>
        <v>1767.2638008660335</v>
      </c>
      <c r="M11" s="139">
        <f t="shared" si="7"/>
        <v>1820.5741236959532</v>
      </c>
      <c r="N11" s="139">
        <f t="shared" si="7"/>
        <v>1808.1787795455841</v>
      </c>
      <c r="O11" s="139">
        <f t="shared" si="7"/>
        <v>2091.8664489172725</v>
      </c>
      <c r="P11" s="139">
        <f t="shared" si="7"/>
        <v>2029.2965637817033</v>
      </c>
      <c r="Q11" s="139">
        <f t="shared" si="7"/>
        <v>1923.8160416107323</v>
      </c>
      <c r="R11" s="139">
        <f t="shared" si="7"/>
        <v>1906.8874457626976</v>
      </c>
      <c r="S11" s="139">
        <f t="shared" si="7"/>
        <v>1561.8680580314178</v>
      </c>
      <c r="T11" s="139">
        <f t="shared" si="7"/>
        <v>1275.3649271383476</v>
      </c>
      <c r="U11" s="139">
        <f t="shared" si="7"/>
        <v>1427.4429920198836</v>
      </c>
      <c r="V11" s="139">
        <f t="shared" si="7"/>
        <v>1324.8426762725608</v>
      </c>
      <c r="W11" s="139">
        <f t="shared" si="7"/>
        <v>1456.06595329073</v>
      </c>
      <c r="X11" s="139">
        <f t="shared" si="7"/>
        <v>1298.7633279145018</v>
      </c>
      <c r="Y11" s="139">
        <f t="shared" si="7"/>
        <v>1377.625793813218</v>
      </c>
      <c r="Z11" s="139">
        <f t="shared" si="7"/>
        <v>1249.7074659407217</v>
      </c>
      <c r="AA11" s="139">
        <f t="shared" si="7"/>
        <v>1250.6493763069705</v>
      </c>
      <c r="AB11" s="139">
        <f t="shared" si="7"/>
        <v>1245.5093239823298</v>
      </c>
      <c r="AC11" s="139">
        <f t="shared" si="7"/>
        <v>1323.3548897688454</v>
      </c>
      <c r="AD11" s="139">
        <f t="shared" si="7"/>
        <v>1198.165322817955</v>
      </c>
      <c r="AE11" s="139">
        <f t="shared" si="7"/>
        <v>1173.3892580683216</v>
      </c>
      <c r="AF11" s="139">
        <f t="shared" si="7"/>
        <v>1236.2607775559195</v>
      </c>
      <c r="AG11" s="139">
        <f t="shared" si="7"/>
        <v>1307.2843308143001</v>
      </c>
      <c r="AH11" s="139">
        <f t="shared" si="7"/>
        <v>1192.0072095918158</v>
      </c>
      <c r="AI11" s="139">
        <f t="shared" ref="AI11:AQ11" si="8">+AI7/AI10</f>
        <v>1188.423046679211</v>
      </c>
      <c r="AJ11" s="139">
        <f t="shared" si="8"/>
        <v>1133.2682816595877</v>
      </c>
      <c r="AK11" s="139">
        <f t="shared" si="8"/>
        <v>1215.8761437182543</v>
      </c>
      <c r="AL11" s="139">
        <f t="shared" si="8"/>
        <v>957.68267949680569</v>
      </c>
      <c r="AM11" s="139">
        <f t="shared" si="8"/>
        <v>950.52011217489417</v>
      </c>
      <c r="AN11" s="139">
        <f t="shared" si="8"/>
        <v>939.57982004744997</v>
      </c>
      <c r="AO11" s="139">
        <f t="shared" si="8"/>
        <v>772.21276843242526</v>
      </c>
      <c r="AP11" s="139">
        <f t="shared" si="8"/>
        <v>741.53641085319362</v>
      </c>
      <c r="AQ11" s="139">
        <f t="shared" si="8"/>
        <v>747.56802170814649</v>
      </c>
      <c r="AR11" s="186">
        <f t="shared" ref="AR11:AS11" si="9">+AR7/AR10</f>
        <v>707.20334820747019</v>
      </c>
      <c r="AS11" s="186">
        <f t="shared" si="9"/>
        <v>823.13145164478453</v>
      </c>
      <c r="AT11" s="186">
        <f t="shared" ref="AT11:AU11" si="10">+AT7/AT10</f>
        <v>707.55220884096832</v>
      </c>
      <c r="AU11" s="186">
        <f t="shared" si="10"/>
        <v>780.51946922466345</v>
      </c>
      <c r="AV11" s="186">
        <f>+AV7/AV10</f>
        <v>710.38354324679744</v>
      </c>
      <c r="AW11" s="186">
        <f>+AW7/AW10</f>
        <v>766.27518091652939</v>
      </c>
      <c r="AX11" s="172"/>
    </row>
    <row r="12" spans="1:52" ht="52.5" customHeight="1" x14ac:dyDescent="0.3">
      <c r="A12" s="138" t="s">
        <v>77</v>
      </c>
      <c r="B12" s="34">
        <v>314.46720625</v>
      </c>
      <c r="C12" s="34">
        <v>478.86095885000003</v>
      </c>
      <c r="D12" s="34">
        <v>474.58328738</v>
      </c>
      <c r="E12" s="34">
        <v>778.12609504</v>
      </c>
      <c r="F12" s="34">
        <v>718.73022808000007</v>
      </c>
      <c r="G12" s="34">
        <v>1298.8367923699998</v>
      </c>
      <c r="H12" s="34">
        <v>1625.11270541</v>
      </c>
      <c r="I12" s="34">
        <v>1674.58950392</v>
      </c>
      <c r="J12" s="34">
        <v>618.91159517999995</v>
      </c>
      <c r="K12" s="40">
        <v>722.13102017999995</v>
      </c>
      <c r="L12" s="34">
        <v>633.77258883000002</v>
      </c>
      <c r="M12" s="40">
        <v>935.87173382000003</v>
      </c>
      <c r="N12" s="34">
        <v>698.34998707</v>
      </c>
      <c r="O12" s="40">
        <v>879.25538699000003</v>
      </c>
      <c r="P12" s="34">
        <v>836.87532364999993</v>
      </c>
      <c r="Q12" s="40">
        <v>898.69213680999997</v>
      </c>
      <c r="R12" s="40">
        <v>1153.66550927</v>
      </c>
      <c r="S12" s="40">
        <v>1117.7619162000001</v>
      </c>
      <c r="T12" s="40">
        <v>973.22907361</v>
      </c>
      <c r="U12" s="40">
        <v>2081.8590620999998</v>
      </c>
      <c r="V12" s="40">
        <v>1166.28844142</v>
      </c>
      <c r="W12" s="34">
        <v>1994.24181458</v>
      </c>
      <c r="X12" s="34">
        <v>1582.17197738</v>
      </c>
      <c r="Y12" s="34">
        <v>3973.4916769800002</v>
      </c>
      <c r="Z12" s="34">
        <v>1829.54825347</v>
      </c>
      <c r="AA12" s="34">
        <v>1967.2654723000001</v>
      </c>
      <c r="AB12" s="34">
        <v>2306.01199004</v>
      </c>
      <c r="AC12" s="34">
        <v>4480.3689031499998</v>
      </c>
      <c r="AD12" s="34">
        <v>1986.7844765499999</v>
      </c>
      <c r="AE12" s="34">
        <v>3455.3547898900001</v>
      </c>
      <c r="AF12" s="34">
        <v>3173.6009410000001</v>
      </c>
      <c r="AG12" s="34">
        <v>5889.6617611599995</v>
      </c>
      <c r="AH12" s="61">
        <v>3272.58093147</v>
      </c>
      <c r="AI12" s="34">
        <f>4275.84906046+226.21680951</f>
        <v>4502.0658699699998</v>
      </c>
      <c r="AJ12" s="34">
        <v>5201.9054230399997</v>
      </c>
      <c r="AK12" s="34">
        <v>15849.07698921</v>
      </c>
      <c r="AL12" s="34">
        <v>6932.1063246499998</v>
      </c>
      <c r="AM12" s="34">
        <v>9414.13902762</v>
      </c>
      <c r="AN12" s="34">
        <v>7973.2664187500004</v>
      </c>
      <c r="AO12" s="34">
        <v>26319.3699576</v>
      </c>
      <c r="AP12" s="34">
        <v>20209.139166950001</v>
      </c>
      <c r="AQ12" s="34">
        <v>30219.134387059999</v>
      </c>
      <c r="AR12" s="182">
        <v>35409.546910670048</v>
      </c>
      <c r="AS12" s="182">
        <v>93742.170504979993</v>
      </c>
      <c r="AT12" s="182">
        <v>39749.093046549999</v>
      </c>
      <c r="AU12" s="182">
        <v>53262.85471919</v>
      </c>
      <c r="AV12" s="206">
        <v>50311.58528815004</v>
      </c>
      <c r="AW12" s="206">
        <v>60639.083571599898</v>
      </c>
      <c r="AX12" s="217" t="s">
        <v>183</v>
      </c>
    </row>
    <row r="13" spans="1:52" ht="52.5" customHeight="1" x14ac:dyDescent="0.3">
      <c r="A13" s="138" t="s">
        <v>215</v>
      </c>
      <c r="B13" s="42">
        <f>SUM(B7,B12)*B8</f>
        <v>2135434.5800104309</v>
      </c>
      <c r="C13" s="42">
        <f t="shared" ref="C13:AH13" si="11">SUM(C7,C12)*C8</f>
        <v>2085145.709238793</v>
      </c>
      <c r="D13" s="42">
        <f t="shared" si="11"/>
        <v>2000215.3522269079</v>
      </c>
      <c r="E13" s="42">
        <f t="shared" si="11"/>
        <v>2123340.3234005459</v>
      </c>
      <c r="F13" s="42">
        <f t="shared" si="11"/>
        <v>1832536.6488787453</v>
      </c>
      <c r="G13" s="42">
        <f t="shared" si="11"/>
        <v>2046263.7586993743</v>
      </c>
      <c r="H13" s="42">
        <f t="shared" si="11"/>
        <v>2071327.8228010114</v>
      </c>
      <c r="I13" s="42">
        <f t="shared" si="11"/>
        <v>2943950.1525911205</v>
      </c>
      <c r="J13" s="42">
        <f t="shared" si="11"/>
        <v>2202799.164013579</v>
      </c>
      <c r="K13" s="42">
        <f t="shared" si="11"/>
        <v>2868403.0885143741</v>
      </c>
      <c r="L13" s="42">
        <f t="shared" si="11"/>
        <v>2929712.4912984278</v>
      </c>
      <c r="M13" s="42">
        <f t="shared" si="11"/>
        <v>3007516.37929628</v>
      </c>
      <c r="N13" s="42">
        <f t="shared" si="11"/>
        <v>2709583.2459894088</v>
      </c>
      <c r="O13" s="42">
        <f t="shared" si="11"/>
        <v>3210395.6269359994</v>
      </c>
      <c r="P13" s="42">
        <f t="shared" si="11"/>
        <v>3087687.6498221508</v>
      </c>
      <c r="Q13" s="42">
        <f t="shared" si="11"/>
        <v>2993630.8093446926</v>
      </c>
      <c r="R13" s="42">
        <f t="shared" si="11"/>
        <v>3000430.4937877068</v>
      </c>
      <c r="S13" s="42">
        <f t="shared" si="11"/>
        <v>3221845.9638600303</v>
      </c>
      <c r="T13" s="42">
        <f t="shared" si="11"/>
        <v>3248096.1714296648</v>
      </c>
      <c r="U13" s="42">
        <f t="shared" si="11"/>
        <v>3070388.5904186913</v>
      </c>
      <c r="V13" s="42">
        <f t="shared" si="11"/>
        <v>2870562.3193104295</v>
      </c>
      <c r="W13" s="42">
        <f t="shared" si="11"/>
        <v>2854520.8515723958</v>
      </c>
      <c r="X13" s="42">
        <f t="shared" si="11"/>
        <v>3034269.6069619074</v>
      </c>
      <c r="Y13" s="42">
        <f t="shared" si="11"/>
        <v>3076838.4880313682</v>
      </c>
      <c r="Z13" s="42">
        <f t="shared" si="11"/>
        <v>2719546.5575247826</v>
      </c>
      <c r="AA13" s="42">
        <f t="shared" si="11"/>
        <v>2823805.1591520263</v>
      </c>
      <c r="AB13" s="42">
        <f t="shared" si="11"/>
        <v>2831711.3389500971</v>
      </c>
      <c r="AC13" s="42">
        <f t="shared" si="11"/>
        <v>3029604.9292047517</v>
      </c>
      <c r="AD13" s="42">
        <f t="shared" si="11"/>
        <v>2598892.1701010778</v>
      </c>
      <c r="AE13" s="42">
        <f t="shared" si="11"/>
        <v>2416563.7293075779</v>
      </c>
      <c r="AF13" s="42">
        <f t="shared" si="11"/>
        <v>2392167.8896892993</v>
      </c>
      <c r="AG13" s="42">
        <f t="shared" si="11"/>
        <v>2432149.333739588</v>
      </c>
      <c r="AH13" s="42">
        <f t="shared" si="11"/>
        <v>2025838.9618632933</v>
      </c>
      <c r="AI13" s="42">
        <f t="shared" ref="AI13:AQ13" si="12">SUM(AI7,AI12)*AI8</f>
        <v>1953033.7208597704</v>
      </c>
      <c r="AJ13" s="42">
        <f t="shared" si="12"/>
        <v>1796928.1134224329</v>
      </c>
      <c r="AK13" s="42">
        <f t="shared" si="12"/>
        <v>2059350.2027535778</v>
      </c>
      <c r="AL13" s="42">
        <f t="shared" si="12"/>
        <v>1515535.559149662</v>
      </c>
      <c r="AM13" s="42">
        <f t="shared" si="12"/>
        <v>1497162.0242983487</v>
      </c>
      <c r="AN13" s="42">
        <f t="shared" si="12"/>
        <v>1477997.3964470599</v>
      </c>
      <c r="AO13" s="42">
        <f t="shared" si="12"/>
        <v>1862162.3984947104</v>
      </c>
      <c r="AP13" s="42">
        <f t="shared" si="12"/>
        <v>1239006.0103884391</v>
      </c>
      <c r="AQ13" s="42">
        <f t="shared" si="12"/>
        <v>1133699.9947923906</v>
      </c>
      <c r="AR13" s="184">
        <f t="shared" ref="AR13:AS13" si="13">SUM(AR7,AR12)*AR8</f>
        <v>1025308.0312989578</v>
      </c>
      <c r="AS13" s="184">
        <f t="shared" si="13"/>
        <v>1240648.6788648039</v>
      </c>
      <c r="AT13" s="184">
        <f t="shared" ref="AT13:AU13" si="14">SUM(AT7,AT12)*AT8</f>
        <v>968672.59825686866</v>
      </c>
      <c r="AU13" s="184">
        <f t="shared" si="14"/>
        <v>1125955.3110200684</v>
      </c>
      <c r="AV13" s="207">
        <f>SUM(AV7,AV12)*AV8</f>
        <v>1100690.1720759086</v>
      </c>
      <c r="AW13" s="207">
        <f>SUM(AW7,AW12)*AW8</f>
        <v>1178953.879396704</v>
      </c>
      <c r="AX13" s="171"/>
    </row>
    <row r="14" spans="1:52" ht="52.5" customHeight="1" x14ac:dyDescent="0.3">
      <c r="A14" s="138" t="s">
        <v>181</v>
      </c>
      <c r="B14" s="49">
        <v>6.9227001208521002E-2</v>
      </c>
      <c r="C14" s="49">
        <v>7.2535912608000311E-2</v>
      </c>
      <c r="D14" s="49">
        <v>7.4146315280024883E-2</v>
      </c>
      <c r="E14" s="49">
        <v>8.160544558012163E-2</v>
      </c>
      <c r="F14" s="49">
        <v>5.735785864523011E-2</v>
      </c>
      <c r="G14" s="49">
        <v>6.5348278415788302E-2</v>
      </c>
      <c r="H14" s="49">
        <v>6.8395511333787115E-2</v>
      </c>
      <c r="I14" s="49">
        <v>0.10830021304779368</v>
      </c>
      <c r="J14" s="49">
        <v>7.4753249939541702E-2</v>
      </c>
      <c r="K14" s="49">
        <v>0.10872355502733844</v>
      </c>
      <c r="L14" s="49">
        <v>0.11654710484920709</v>
      </c>
      <c r="M14" s="49">
        <v>0.12467942185187914</v>
      </c>
      <c r="N14" s="49">
        <v>9.3153456803483747E-2</v>
      </c>
      <c r="O14" s="49">
        <v>0.11629291173625637</v>
      </c>
      <c r="P14" s="49">
        <v>0.11770671130921669</v>
      </c>
      <c r="Q14" s="49">
        <v>0.12096937284978959</v>
      </c>
      <c r="R14" s="49">
        <v>9.0657760694579551E-2</v>
      </c>
      <c r="S14" s="49">
        <v>0.10639361329150224</v>
      </c>
      <c r="T14" s="49">
        <v>0.12310396536708636</v>
      </c>
      <c r="U14" s="49">
        <v>0.12737823599438564</v>
      </c>
      <c r="V14" s="49">
        <v>9.3325898946578556E-2</v>
      </c>
      <c r="W14" s="49">
        <v>0.10042851952833409</v>
      </c>
      <c r="X14" s="49">
        <v>0.12146570838863494</v>
      </c>
      <c r="Y14" s="49">
        <v>0.13407183283066798</v>
      </c>
      <c r="Z14" s="50">
        <v>0.11309168871139125</v>
      </c>
      <c r="AA14" s="50">
        <v>0.12368415477018679</v>
      </c>
      <c r="AB14" s="50">
        <v>0.1331760474869236</v>
      </c>
      <c r="AC14" s="50">
        <v>0.15981956865194544</v>
      </c>
      <c r="AD14" s="50">
        <v>9.4857267388186339E-2</v>
      </c>
      <c r="AE14" s="50">
        <v>9.6674524904931947E-2</v>
      </c>
      <c r="AF14" s="50">
        <v>0.10505532531500728</v>
      </c>
      <c r="AG14" s="50">
        <v>0.12456565095417882</v>
      </c>
      <c r="AH14" s="50">
        <v>6.0855049962049254E-2</v>
      </c>
      <c r="AI14" s="50">
        <v>6.8455302903317167E-2</v>
      </c>
      <c r="AJ14" s="50">
        <v>7.6799674105858029E-2</v>
      </c>
      <c r="AK14" s="50">
        <v>0.1033522642550177</v>
      </c>
      <c r="AL14" s="50">
        <v>4.1556798454436279E-2</v>
      </c>
      <c r="AM14" s="50">
        <v>5.0657453815001079E-2</v>
      </c>
      <c r="AN14" s="50">
        <v>6.8282670791967787E-2</v>
      </c>
      <c r="AO14" s="50">
        <v>0.12963030939705064</v>
      </c>
      <c r="AP14" s="50">
        <v>4.5686350082541641E-2</v>
      </c>
      <c r="AQ14" s="50">
        <v>4.8976588665465767E-2</v>
      </c>
      <c r="AR14" s="50">
        <v>4.9338770624140993E-2</v>
      </c>
      <c r="AS14" s="50">
        <v>6.2069629837447737E-2</v>
      </c>
      <c r="AT14" s="173"/>
      <c r="AU14" s="173"/>
      <c r="AV14" s="173"/>
      <c r="AW14" s="215"/>
      <c r="AX14" s="216"/>
    </row>
    <row r="15" spans="1:52" ht="21.75" customHeight="1" x14ac:dyDescent="0.3">
      <c r="B15" s="37"/>
      <c r="C15" s="37"/>
      <c r="D15" s="37"/>
      <c r="E15" s="37"/>
      <c r="F15" s="37"/>
      <c r="G15" s="37"/>
      <c r="H15" s="37"/>
      <c r="I15" s="37"/>
      <c r="J15" s="37"/>
      <c r="K15" s="37"/>
      <c r="L15" s="37"/>
      <c r="M15" s="37"/>
      <c r="N15" s="37"/>
      <c r="O15" s="37"/>
      <c r="P15" s="37"/>
      <c r="Q15" s="37"/>
      <c r="R15" s="37"/>
      <c r="S15" s="37"/>
      <c r="T15" s="37"/>
      <c r="U15" s="37"/>
      <c r="V15" s="37"/>
      <c r="W15" s="37"/>
      <c r="X15" s="37"/>
      <c r="Y15" s="37"/>
    </row>
    <row r="16" spans="1:52" ht="99" x14ac:dyDescent="0.3">
      <c r="A16" s="38" t="s">
        <v>182</v>
      </c>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47"/>
      <c r="AL16" s="91"/>
    </row>
    <row r="17" spans="1:50" x14ac:dyDescent="0.3">
      <c r="A17" s="174" t="s">
        <v>184</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107"/>
      <c r="AP17" s="165"/>
      <c r="AQ17" s="107"/>
      <c r="AR17" s="107"/>
      <c r="AS17" s="107"/>
      <c r="AT17" s="107"/>
      <c r="AU17" s="107"/>
      <c r="AV17" s="107"/>
      <c r="AX17" s="107"/>
    </row>
    <row r="18" spans="1:50" x14ac:dyDescent="0.3">
      <c r="A18" s="174" t="s">
        <v>199</v>
      </c>
      <c r="B18" s="37"/>
      <c r="C18" s="37"/>
      <c r="D18" s="37"/>
      <c r="E18" s="37"/>
      <c r="F18" s="37"/>
      <c r="G18" s="37"/>
      <c r="H18" s="37"/>
      <c r="I18" s="37"/>
      <c r="J18" s="37"/>
      <c r="K18" s="37"/>
      <c r="L18" s="37"/>
      <c r="M18" s="37"/>
      <c r="N18" s="37"/>
      <c r="O18" s="37"/>
      <c r="P18" s="37"/>
      <c r="Q18" s="37"/>
      <c r="R18" s="37"/>
      <c r="S18" s="37"/>
      <c r="T18" s="37"/>
      <c r="U18" s="37"/>
      <c r="V18" s="37"/>
      <c r="W18" s="37"/>
      <c r="X18" s="37"/>
      <c r="Y18" s="37"/>
    </row>
    <row r="19" spans="1:50" x14ac:dyDescent="0.3">
      <c r="A19" s="39"/>
      <c r="B19" s="37"/>
      <c r="C19" s="37"/>
      <c r="D19" s="37"/>
      <c r="E19" s="37"/>
      <c r="F19" s="37"/>
      <c r="G19" s="37"/>
      <c r="H19" s="37"/>
      <c r="I19" s="37"/>
      <c r="J19" s="37"/>
      <c r="K19" s="37"/>
      <c r="L19" s="37"/>
      <c r="M19" s="37"/>
      <c r="N19" s="37"/>
      <c r="O19" s="37"/>
      <c r="P19" s="37"/>
      <c r="Q19" s="37"/>
      <c r="R19" s="37"/>
      <c r="S19" s="37"/>
      <c r="T19" s="37"/>
      <c r="U19" s="37"/>
      <c r="V19" s="37"/>
      <c r="W19" s="37"/>
      <c r="X19" s="37"/>
      <c r="Y19" s="37"/>
    </row>
    <row r="20" spans="1:50" x14ac:dyDescent="0.3">
      <c r="B20" s="37"/>
      <c r="C20" s="37"/>
      <c r="D20" s="37"/>
      <c r="E20" s="37"/>
      <c r="F20" s="37"/>
      <c r="G20" s="37"/>
      <c r="H20" s="37"/>
      <c r="I20" s="37"/>
      <c r="J20" s="37"/>
      <c r="K20" s="37"/>
      <c r="L20" s="37"/>
      <c r="M20" s="37"/>
      <c r="N20" s="37"/>
      <c r="O20" s="37"/>
      <c r="P20" s="37"/>
      <c r="Q20" s="37"/>
      <c r="R20" s="37"/>
      <c r="S20" s="37"/>
      <c r="T20" s="37"/>
      <c r="U20" s="37"/>
      <c r="V20" s="37"/>
      <c r="W20" s="37"/>
      <c r="X20" s="37"/>
      <c r="Y20" s="37"/>
    </row>
    <row r="21" spans="1:50" x14ac:dyDescent="0.3">
      <c r="B21" s="37"/>
      <c r="C21" s="37"/>
      <c r="D21" s="37"/>
      <c r="E21" s="37"/>
      <c r="F21" s="37"/>
      <c r="G21" s="37"/>
      <c r="H21" s="37"/>
      <c r="I21" s="37"/>
      <c r="J21" s="37"/>
      <c r="K21" s="37"/>
      <c r="L21" s="37"/>
      <c r="M21" s="37"/>
      <c r="N21" s="37"/>
      <c r="O21" s="37"/>
      <c r="P21" s="37"/>
      <c r="Q21" s="37"/>
      <c r="R21" s="37"/>
      <c r="S21" s="37"/>
      <c r="T21" s="37"/>
      <c r="U21" s="37"/>
      <c r="V21" s="37"/>
      <c r="W21" s="37"/>
      <c r="X21" s="37"/>
      <c r="Y21" s="37"/>
    </row>
    <row r="22" spans="1:50" x14ac:dyDescent="0.3">
      <c r="B22" s="37"/>
      <c r="C22" s="37"/>
      <c r="D22" s="37"/>
      <c r="E22" s="37"/>
      <c r="F22" s="37"/>
      <c r="G22" s="37"/>
      <c r="H22" s="37"/>
      <c r="I22" s="37"/>
      <c r="J22" s="37"/>
      <c r="K22" s="37"/>
      <c r="L22" s="37"/>
      <c r="M22" s="37"/>
      <c r="N22" s="37"/>
      <c r="O22" s="37"/>
      <c r="P22" s="37"/>
      <c r="Q22" s="37"/>
      <c r="R22" s="37"/>
      <c r="S22" s="37"/>
      <c r="T22" s="37"/>
      <c r="U22" s="37"/>
      <c r="V22" s="37"/>
      <c r="W22" s="37"/>
      <c r="X22" s="37"/>
      <c r="Y22" s="37"/>
    </row>
    <row r="23" spans="1:50" x14ac:dyDescent="0.3">
      <c r="B23" s="37"/>
      <c r="C23" s="37"/>
      <c r="D23" s="37"/>
      <c r="E23" s="37"/>
      <c r="F23" s="37"/>
      <c r="G23" s="37"/>
      <c r="H23" s="37"/>
      <c r="I23" s="37"/>
      <c r="J23" s="37"/>
      <c r="K23" s="37"/>
      <c r="L23" s="37"/>
      <c r="M23" s="37"/>
      <c r="N23" s="37"/>
      <c r="O23" s="37"/>
      <c r="P23" s="37"/>
      <c r="Q23" s="37"/>
      <c r="R23" s="37"/>
      <c r="S23" s="37"/>
      <c r="T23" s="37"/>
      <c r="U23" s="37"/>
      <c r="V23" s="37"/>
      <c r="W23" s="37"/>
      <c r="X23" s="37"/>
      <c r="Y23" s="37"/>
    </row>
    <row r="24" spans="1:50" x14ac:dyDescent="0.3">
      <c r="B24" s="37"/>
      <c r="C24" s="37"/>
      <c r="D24" s="37"/>
      <c r="E24" s="37"/>
      <c r="F24" s="37"/>
      <c r="G24" s="37"/>
      <c r="H24" s="37"/>
      <c r="I24" s="37"/>
      <c r="J24" s="37"/>
      <c r="K24" s="37"/>
      <c r="L24" s="37"/>
      <c r="M24" s="37"/>
      <c r="N24" s="37"/>
      <c r="O24" s="37"/>
      <c r="P24" s="37"/>
      <c r="Q24" s="37"/>
      <c r="R24" s="37"/>
      <c r="S24" s="37"/>
      <c r="T24" s="37"/>
      <c r="U24" s="37"/>
      <c r="V24" s="37"/>
      <c r="W24" s="37"/>
      <c r="X24" s="37"/>
      <c r="Y24" s="37"/>
    </row>
    <row r="37" spans="2:34" x14ac:dyDescent="0.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row>
    <row r="38" spans="2:34" x14ac:dyDescent="0.3">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row>
    <row r="39" spans="2:34" x14ac:dyDescent="0.3">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row>
    <row r="40" spans="2:34" x14ac:dyDescent="0.3">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row>
    <row r="42" spans="2:34" x14ac:dyDescent="0.3">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row>
    <row r="43" spans="2:34" x14ac:dyDescent="0.3">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row>
  </sheetData>
  <mergeCells count="1">
    <mergeCell ref="A1:H1"/>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6"/>
  <sheetViews>
    <sheetView showGridLines="0" zoomScale="80" zoomScaleNormal="80" workbookViewId="0"/>
  </sheetViews>
  <sheetFormatPr baseColWidth="10" defaultRowHeight="15" x14ac:dyDescent="0.25"/>
  <sheetData>
    <row r="1" spans="1:13" ht="21" x14ac:dyDescent="0.35">
      <c r="A1" s="108" t="s">
        <v>156</v>
      </c>
    </row>
    <row r="2" spans="1:13" ht="21" x14ac:dyDescent="0.35">
      <c r="A2" s="108"/>
    </row>
    <row r="3" spans="1:13" ht="18" x14ac:dyDescent="0.25">
      <c r="A3" s="188" t="s">
        <v>157</v>
      </c>
      <c r="B3" s="189"/>
      <c r="C3" s="189"/>
      <c r="D3" s="189"/>
      <c r="E3" s="189"/>
      <c r="F3" s="189"/>
      <c r="I3" s="188" t="s">
        <v>158</v>
      </c>
      <c r="J3" s="189"/>
      <c r="K3" s="189"/>
      <c r="L3" s="189"/>
      <c r="M3" s="189"/>
    </row>
    <row r="4" spans="1:13" ht="15.75" x14ac:dyDescent="0.25">
      <c r="A4" s="141" t="s">
        <v>159</v>
      </c>
      <c r="I4" s="141" t="s">
        <v>160</v>
      </c>
    </row>
    <row r="24" spans="1:14" ht="18" x14ac:dyDescent="0.25">
      <c r="A24" s="188" t="s">
        <v>161</v>
      </c>
      <c r="B24" s="189"/>
      <c r="C24" s="189"/>
      <c r="D24" s="189"/>
      <c r="E24" s="189"/>
      <c r="F24" s="189"/>
      <c r="I24" s="188" t="s">
        <v>162</v>
      </c>
      <c r="J24" s="189"/>
      <c r="K24" s="189"/>
      <c r="L24" s="189"/>
      <c r="M24" s="189"/>
      <c r="N24" s="189"/>
    </row>
    <row r="25" spans="1:14" ht="15.75" x14ac:dyDescent="0.25">
      <c r="A25" s="141" t="s">
        <v>164</v>
      </c>
      <c r="I25" s="141" t="s">
        <v>163</v>
      </c>
    </row>
    <row r="44" spans="1:9" ht="18" x14ac:dyDescent="0.25">
      <c r="A44" s="109" t="s">
        <v>168</v>
      </c>
      <c r="I44" s="109" t="s">
        <v>165</v>
      </c>
    </row>
    <row r="45" spans="1:9" ht="15.75" x14ac:dyDescent="0.25">
      <c r="A45" s="141" t="s">
        <v>167</v>
      </c>
      <c r="I45" s="141" t="s">
        <v>166</v>
      </c>
    </row>
    <row r="65" spans="1:9" ht="18" x14ac:dyDescent="0.25">
      <c r="A65" s="109" t="s">
        <v>169</v>
      </c>
      <c r="I65" s="109" t="s">
        <v>170</v>
      </c>
    </row>
    <row r="66" spans="1:9" ht="15.75" x14ac:dyDescent="0.25">
      <c r="A66" s="141" t="s">
        <v>164</v>
      </c>
      <c r="I66" s="141" t="s">
        <v>163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Servicios Deuda Anual </vt:lpstr>
      <vt:lpstr>Perfil Int Mensual </vt:lpstr>
      <vt:lpstr>Perfil Amort Mensual </vt:lpstr>
      <vt:lpstr>Ratios 2025</vt:lpstr>
      <vt:lpstr>Avales</vt:lpstr>
      <vt:lpstr>Evolución Deuda Total</vt:lpstr>
      <vt:lpstr>Gráficos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Alvaro Chaves</cp:lastModifiedBy>
  <dcterms:created xsi:type="dcterms:W3CDTF">2020-03-11T14:25:05Z</dcterms:created>
  <dcterms:modified xsi:type="dcterms:W3CDTF">2026-02-24T13:30:40Z</dcterms:modified>
</cp:coreProperties>
</file>