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charts/chart9.xml" ContentType="application/vnd.openxmlformats-officedocument.drawingml.chart+xml"/>
  <Override PartName="/xl/charts/style8.xml" ContentType="application/vnd.ms-office.chartstyle+xml"/>
  <Override PartName="/xl/charts/colors8.xml" ContentType="application/vnd.ms-office.chartcolorstyle+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Y:\AAA TABLERO DEUDA\NUEVO TABLERO\ACH\Informe trimestral de deuda\2025 - 06\"/>
    </mc:Choice>
  </mc:AlternateContent>
  <xr:revisionPtr revIDLastSave="0" documentId="13_ncr:1_{E5F4A375-B313-4579-958D-F63C9CA19C64}" xr6:coauthVersionLast="47" xr6:coauthVersionMax="47" xr10:uidLastSave="{00000000-0000-0000-0000-000000000000}"/>
  <bookViews>
    <workbookView xWindow="23880" yWindow="-120" windowWidth="24240" windowHeight="13020" tabRatio="885" activeTab="7" xr2:uid="{00000000-000D-0000-FFFF-FFFF00000000}"/>
  </bookViews>
  <sheets>
    <sheet name="Servicios Deuda Anual" sheetId="4" r:id="rId1"/>
    <sheet name="Base Graf" sheetId="7" state="hidden" r:id="rId2"/>
    <sheet name="Perfil Int Mensual" sheetId="3" r:id="rId3"/>
    <sheet name="Perfil Amort Mensual" sheetId="2" r:id="rId4"/>
    <sheet name="Gráficos" sheetId="13" r:id="rId5"/>
    <sheet name="Ratios 2025" sheetId="5" r:id="rId6"/>
    <sheet name="Avales" sheetId="12" r:id="rId7"/>
    <sheet name="Evolución Deuda Total" sheetId="6" r:id="rId8"/>
  </sheets>
  <externalReferences>
    <externalReference r:id="rId9"/>
  </externalReferences>
  <definedNames>
    <definedName name="_Fill" localSheetId="7" hidden="1">#REF!</definedName>
    <definedName name="_Fill" localSheetId="2" hidden="1">#REF!</definedName>
    <definedName name="_Fill" localSheetId="5" hidden="1">#REF!</definedName>
    <definedName name="_Fill" hidden="1">#REF!</definedName>
    <definedName name="_xlnm._FilterDatabase" localSheetId="0" hidden="1">'Servicios Deuda Anual'!$C$1:$D$140</definedName>
    <definedName name="_Key1" localSheetId="7" hidden="1">#REF!</definedName>
    <definedName name="_Key1" localSheetId="2" hidden="1">#REF!</definedName>
    <definedName name="_Key1" localSheetId="5" hidden="1">#REF!</definedName>
    <definedName name="_Key1" hidden="1">#REF!</definedName>
    <definedName name="_Order1" hidden="1">255</definedName>
    <definedName name="_Parse_In" localSheetId="7" hidden="1">#REF!</definedName>
    <definedName name="_Parse_In" localSheetId="2" hidden="1">#REF!</definedName>
    <definedName name="_Parse_In" localSheetId="5" hidden="1">#REF!</definedName>
    <definedName name="_Parse_In" hidden="1">#REF!</definedName>
    <definedName name="_Parse_Out" localSheetId="7" hidden="1">#REF!</definedName>
    <definedName name="_Parse_Out" localSheetId="2" hidden="1">#REF!</definedName>
    <definedName name="_Parse_Out" localSheetId="5" hidden="1">#REF!</definedName>
    <definedName name="_Parse_Out" hidden="1">#REF!</definedName>
    <definedName name="_Sort" localSheetId="7" hidden="1">#REF!</definedName>
    <definedName name="_Sort" localSheetId="2" hidden="1">#REF!</definedName>
    <definedName name="_Sort" localSheetId="5" hidden="1">#REF!</definedName>
    <definedName name="_Sort" hidden="1">#REF!</definedName>
    <definedName name="Acreedor_pesos">'Base Graf'!$BN$148:$BN$164</definedName>
    <definedName name="Acreedor_USD">'Base Graf'!$BN$167:$BN$183</definedName>
    <definedName name="Acreedor_UVA">'Base Graf'!$BN$186:$BN$202</definedName>
    <definedName name="ACwvu.PLA1." localSheetId="7" hidden="1">'[1]COP FED'!#REF!</definedName>
    <definedName name="ACwvu.PLA1." localSheetId="2" hidden="1">'[1]COP FED'!#REF!</definedName>
    <definedName name="ACwvu.PLA1." localSheetId="5" hidden="1">'[1]COP FED'!#REF!</definedName>
    <definedName name="ACwvu.PLA1." hidden="1">'[1]COP FED'!#REF!</definedName>
    <definedName name="ACwvu.PLA2." hidden="1">'[1]COP FED'!$A$1:$N$49</definedName>
    <definedName name="caja" localSheetId="7" hidden="1">{FALSE,FALSE,-1.25,-15.5,484.5,276.75,FALSE,FALSE,TRUE,TRUE,0,12,#N/A,46,#N/A,2.93460490463215,15.35,1,FALSE,FALSE,3,TRUE,1,FALSE,100,"Swvu.PLA1.","ACwvu.PLA1.",#N/A,FALSE,FALSE,0,0,0,0,2,"","",TRUE,TRUE,FALSE,FALSE,1,60,#N/A,#N/A,FALSE,FALSE,FALSE,FALSE,FALSE,FALSE,FALSE,9,65532,65532,FALSE,FALSE,TRUE,TRUE,TRUE}</definedName>
    <definedName name="caja" localSheetId="5" hidden="1">{FALSE,FALSE,-1.25,-15.5,484.5,276.75,FALSE,FALSE,TRUE,TRUE,0,12,#N/A,46,#N/A,2.93460490463215,15.35,1,FALSE,FALSE,3,TRUE,1,FALSE,100,"Swvu.PLA1.","ACwvu.PLA1.",#N/A,FALSE,FALSE,0,0,0,0,2,"","",TRUE,TRUE,FALSE,FALSE,1,60,#N/A,#N/A,FALSE,FALSE,FALSE,FALSE,FALSE,FALSE,FALSE,9,65532,65532,FALSE,FALSE,TRUE,TRUE,TRUE}</definedName>
    <definedName name="caja" hidden="1">{FALSE,FALSE,-1.25,-15.5,484.5,276.75,FALSE,FALSE,TRUE,TRUE,0,12,#N/A,46,#N/A,2.93460490463215,15.35,1,FALSE,FALSE,3,TRUE,1,FALSE,100,"Swvu.PLA1.","ACwvu.PLA1.",#N/A,FALSE,FALSE,0,0,0,0,2,"","",TRUE,TRUE,FALSE,FALSE,1,60,#N/A,#N/A,FALSE,FALSE,FALSE,FALSE,FALSE,FALSE,FALSE,9,65532,65532,FALSE,FALSE,TRUE,TRUE,TRUE}</definedName>
    <definedName name="grafacreedor">CHOOSE(#REF!,Acreedor_pesos,Acreedor_USD,Acreedor_UVA)</definedName>
    <definedName name="grafcomp">CHOOSE(#REF!,Por_tasa_int,Por_moneda)</definedName>
    <definedName name="grafserv">CHOOSE(#REF!,Servicio_pesos,Servicio_USD,Servicio_UVA)</definedName>
    <definedName name="grafvto">CHOOSE(#REF!,Vto_en_pesos,Vto_en_USD,Vto_en_UVA)</definedName>
    <definedName name="LL" localSheetId="7" hidden="1">{FALSE,FALSE,-1.25,-15.5,484.5,276.75,FALSE,FALSE,TRUE,TRUE,0,12,#N/A,46,#N/A,2.93460490463215,15.35,1,FALSE,FALSE,3,TRUE,1,FALSE,100,"Swvu.PLA1.","ACwvu.PLA1.",#N/A,FALSE,FALSE,0,0,0,0,2,"","",TRUE,TRUE,FALSE,FALSE,1,60,#N/A,#N/A,FALSE,FALSE,FALSE,FALSE,FALSE,FALSE,FALSE,9,65532,65532,FALSE,FALSE,TRUE,TRUE,TRUE}</definedName>
    <definedName name="LL" localSheetId="5" hidden="1">{FALSE,FALSE,-1.25,-15.5,484.5,276.75,FALSE,FALSE,TRUE,TRUE,0,12,#N/A,46,#N/A,2.93460490463215,15.35,1,FALSE,FALSE,3,TRUE,1,FALSE,100,"Swvu.PLA1.","ACwvu.PLA1.",#N/A,FALSE,FALSE,0,0,0,0,2,"","",TRUE,TRUE,FALSE,FALSE,1,60,#N/A,#N/A,FALSE,FALSE,FALSE,FALSE,FALSE,FALSE,FALSE,9,65532,65532,FALSE,FALSE,TRUE,TRUE,TRUE}</definedName>
    <definedName name="LL" hidden="1">{FALSE,FALSE,-1.25,-15.5,484.5,276.75,FALSE,FALSE,TRUE,TRUE,0,12,#N/A,46,#N/A,2.93460490463215,15.35,1,FALSE,FALSE,3,TRUE,1,FALSE,100,"Swvu.PLA1.","ACwvu.PLA1.",#N/A,FALSE,FALSE,0,0,0,0,2,"","",TRUE,TRUE,FALSE,FALSE,1,60,#N/A,#N/A,FALSE,FALSE,FALSE,FALSE,FALSE,FALSE,FALSE,9,65532,65532,FALSE,FALSE,TRUE,TRUE,TRUE}</definedName>
    <definedName name="nu" localSheetId="7" hidden="1">'[1]COP FED'!#REF!</definedName>
    <definedName name="nu" localSheetId="2" hidden="1">'[1]COP FED'!#REF!</definedName>
    <definedName name="nu" localSheetId="5" hidden="1">'[1]COP FED'!#REF!</definedName>
    <definedName name="nu" hidden="1">'[1]COP FED'!#REF!</definedName>
    <definedName name="Por_moneda">'Base Graf'!$BN$20:$BN$36</definedName>
    <definedName name="Por_tasa_int">'Base Graf'!$BN$3:$BN$18</definedName>
    <definedName name="Rwvu.PLA2." localSheetId="7" hidden="1">'[1]COP FED'!#REF!</definedName>
    <definedName name="Rwvu.PLA2." localSheetId="2" hidden="1">'[1]COP FED'!#REF!</definedName>
    <definedName name="Rwvu.PLA2." localSheetId="5" hidden="1">'[1]COP FED'!#REF!</definedName>
    <definedName name="Rwvu.PLA2." hidden="1">'[1]COP FED'!#REF!</definedName>
    <definedName name="Servicio_pesos">'Base Graf'!$BN$93:$BN$109</definedName>
    <definedName name="Servicio_USD">'Base Graf'!$BN$111:$BN$127</definedName>
    <definedName name="Servicio_UVA">'Base Graf'!$BN$130:$BN$146</definedName>
    <definedName name="Swvu.PLA1." localSheetId="7" hidden="1">'[1]COP FED'!#REF!</definedName>
    <definedName name="Swvu.PLA1." localSheetId="2" hidden="1">'[1]COP FED'!#REF!</definedName>
    <definedName name="Swvu.PLA1." localSheetId="5" hidden="1">'[1]COP FED'!#REF!</definedName>
    <definedName name="Swvu.PLA1." hidden="1">'[1]COP FED'!#REF!</definedName>
    <definedName name="Swvu.PLA2." hidden="1">'[1]COP FED'!$A$1:$N$49</definedName>
    <definedName name="Vto_en_pesos">'Base Graf'!$BN$39:$BN$55</definedName>
    <definedName name="Vto_en_USD">'Base Graf'!$BN$57:$BN$73</definedName>
    <definedName name="Vto_en_UVA">'Base Graf'!$BN$75:$BN$91</definedName>
    <definedName name="wvu.PLA1." localSheetId="7" hidden="1">{FALSE,FALSE,-1.25,-15.5,484.5,276.75,FALSE,FALSE,TRUE,TRUE,0,12,#N/A,46,#N/A,2.93460490463215,15.35,1,FALSE,FALSE,3,TRUE,1,FALSE,100,"Swvu.PLA1.","ACwvu.PLA1.",#N/A,FALSE,FALSE,0,0,0,0,2,"","",TRUE,TRUE,FALSE,FALSE,1,60,#N/A,#N/A,FALSE,FALSE,FALSE,FALSE,FALSE,FALSE,FALSE,9,65532,65532,FALSE,FALSE,TRUE,TRUE,TRUE}</definedName>
    <definedName name="wvu.PLA1." localSheetId="5" hidden="1">{FALSE,FALSE,-1.25,-15.5,484.5,276.75,FALSE,FALSE,TRUE,TRUE,0,12,#N/A,46,#N/A,2.93460490463215,15.35,1,FALSE,FALSE,3,TRUE,1,FALSE,100,"Swvu.PLA1.","ACwvu.PLA1.",#N/A,FALSE,FALSE,0,0,0,0,2,"","",TRUE,TRUE,FALSE,FALSE,1,60,#N/A,#N/A,FALSE,FALSE,FALSE,FALSE,FALSE,FALSE,FALSE,9,65532,65532,FALSE,FALSE,TRUE,TRUE,TRUE}</definedName>
    <definedName name="wvu.PLA1." hidden="1">{FALSE,FALSE,-1.25,-15.5,484.5,276.75,FALSE,FALSE,TRUE,TRUE,0,12,#N/A,46,#N/A,2.93460490463215,15.35,1,FALSE,FALSE,3,TRUE,1,FALSE,100,"Swvu.PLA1.","ACwvu.PLA1.",#N/A,FALSE,FALSE,0,0,0,0,2,"","",TRUE,TRUE,FALSE,FALSE,1,60,#N/A,#N/A,FALSE,FALSE,FALSE,FALSE,FALSE,FALSE,FALSE,9,65532,65532,FALSE,FALSE,TRUE,TRUE,TRUE}</definedName>
    <definedName name="wvu.PLA2." localSheetId="7" hidden="1">{TRUE,TRUE,-1.25,-15.5,484.5,276.75,FALSE,FALSE,TRUE,TRUE,0,15,#N/A,56,#N/A,4.88636363636364,15.35,1,FALSE,FALSE,3,TRUE,1,FALSE,100,"Swvu.PLA2.","ACwvu.PLA2.",#N/A,FALSE,FALSE,0,0,0,0,2,"","",TRUE,TRUE,FALSE,FALSE,1,60,#N/A,#N/A,FALSE,FALSE,"Rwvu.PLA2.",#N/A,FALSE,FALSE,FALSE,9,65532,65532,FALSE,FALSE,TRUE,TRUE,TRUE}</definedName>
    <definedName name="wvu.PLA2." localSheetId="5" hidden="1">{TRUE,TRUE,-1.25,-15.5,484.5,276.75,FALSE,FALSE,TRUE,TRUE,0,15,#N/A,56,#N/A,4.88636363636364,15.35,1,FALSE,FALSE,3,TRUE,1,FALSE,100,"Swvu.PLA2.","ACwvu.PLA2.",#N/A,FALSE,FALSE,0,0,0,0,2,"","",TRUE,TRUE,FALSE,FALSE,1,60,#N/A,#N/A,FALSE,FALSE,"Rwvu.PLA2.",#N/A,FALSE,FALSE,FALSE,9,65532,65532,FALSE,FALSE,TRUE,TRUE,TRUE}</definedName>
    <definedName name="wvu.PLA2." hidden="1">{TRUE,TRUE,-1.25,-15.5,484.5,276.75,FALSE,FALSE,TRUE,TRUE,0,15,#N/A,56,#N/A,4.88636363636364,15.35,1,FALSE,FALSE,3,TRUE,1,FALSE,100,"Swvu.PLA2.","ACwvu.PLA2.",#N/A,FALSE,FALSE,0,0,0,0,2,"","",TRUE,TRUE,FALSE,FALSE,1,60,#N/A,#N/A,FALSE,FALSE,"Rwvu.PLA2.",#N/A,FALSE,FALSE,FALSE,9,65532,65532,FALSE,FALSE,TRUE,TRUE,TRUE}</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8" i="3" l="1"/>
  <c r="AG24" i="7"/>
  <c r="C5" i="5" l="1"/>
  <c r="D5" i="5"/>
  <c r="C8" i="5"/>
  <c r="D8" i="5"/>
  <c r="C11" i="5"/>
  <c r="D11" i="5"/>
  <c r="C14" i="5"/>
  <c r="D14" i="5"/>
  <c r="C17" i="5"/>
  <c r="D17" i="5"/>
  <c r="N9" i="7"/>
  <c r="R19" i="4"/>
  <c r="T19" i="4"/>
  <c r="V19" i="4"/>
  <c r="X19" i="4"/>
  <c r="Z19" i="4"/>
  <c r="R25" i="4"/>
  <c r="T25" i="4"/>
  <c r="V25" i="4"/>
  <c r="X25" i="4"/>
  <c r="Z25" i="4"/>
  <c r="R21" i="4"/>
  <c r="T21" i="4"/>
  <c r="V21" i="4"/>
  <c r="X21" i="4"/>
  <c r="Z21" i="4"/>
  <c r="R20" i="4"/>
  <c r="T20" i="4"/>
  <c r="V20" i="4"/>
  <c r="X20" i="4"/>
  <c r="Z20" i="4"/>
  <c r="P25" i="4"/>
  <c r="N113" i="4"/>
  <c r="L113" i="4"/>
  <c r="J113" i="4"/>
  <c r="H113" i="4"/>
  <c r="F113" i="4"/>
  <c r="P19" i="4" s="1"/>
  <c r="H69" i="4"/>
  <c r="J69" i="4"/>
  <c r="L69" i="4"/>
  <c r="N69" i="4"/>
  <c r="P69" i="4"/>
  <c r="D70" i="4"/>
  <c r="F80" i="4" l="1"/>
  <c r="F69" i="4"/>
  <c r="P113" i="4"/>
  <c r="D114" i="4"/>
  <c r="J25" i="7"/>
  <c r="K25" i="7"/>
  <c r="L25" i="7"/>
  <c r="M25" i="7"/>
  <c r="N25" i="7"/>
  <c r="O25" i="7"/>
  <c r="P25" i="7"/>
  <c r="Q25" i="7"/>
  <c r="R25" i="7"/>
  <c r="S25" i="7"/>
  <c r="T25" i="7"/>
  <c r="U25" i="7"/>
  <c r="V25" i="7"/>
  <c r="J26" i="7"/>
  <c r="K26" i="7"/>
  <c r="L26" i="7"/>
  <c r="M26" i="7"/>
  <c r="N26" i="7"/>
  <c r="O26" i="7"/>
  <c r="P26" i="7"/>
  <c r="Q26" i="7"/>
  <c r="R26" i="7"/>
  <c r="S26" i="7"/>
  <c r="T26" i="7"/>
  <c r="U26" i="7"/>
  <c r="V26" i="7"/>
  <c r="I26" i="7"/>
  <c r="H25" i="7"/>
  <c r="I25" i="7"/>
  <c r="H26" i="7"/>
  <c r="G26" i="7"/>
  <c r="G25" i="7"/>
  <c r="G109" i="4" l="1"/>
  <c r="I109" i="4"/>
  <c r="K109" i="4"/>
  <c r="M109" i="4"/>
  <c r="O109" i="4"/>
  <c r="P109" i="4"/>
  <c r="Q109" i="4"/>
  <c r="G65" i="4"/>
  <c r="I65" i="4"/>
  <c r="K65" i="4"/>
  <c r="M65" i="4"/>
  <c r="O65" i="4"/>
  <c r="P65" i="4"/>
  <c r="Q65" i="4"/>
  <c r="Q35" i="4" l="1"/>
  <c r="S35" i="4"/>
  <c r="U35" i="4"/>
  <c r="W35" i="4"/>
  <c r="Y35" i="4"/>
  <c r="AA35" i="4"/>
  <c r="Q36" i="4"/>
  <c r="S36" i="4"/>
  <c r="U36" i="4"/>
  <c r="W36" i="4"/>
  <c r="Y36" i="4"/>
  <c r="AA36" i="4"/>
  <c r="T36" i="4" l="1"/>
  <c r="V36" i="4"/>
  <c r="Z36" i="4"/>
  <c r="X36" i="4"/>
  <c r="S6" i="3" l="1"/>
  <c r="T6" i="3" s="1"/>
  <c r="U6" i="3" s="1"/>
  <c r="V6" i="3" s="1"/>
  <c r="W6" i="3" s="1"/>
  <c r="X6" i="3" s="1"/>
  <c r="Y6" i="3" s="1"/>
  <c r="Z6" i="3" s="1"/>
  <c r="AA6" i="3" s="1"/>
  <c r="AB6" i="3" s="1"/>
  <c r="AC6" i="3" s="1"/>
  <c r="S31" i="2"/>
  <c r="T31" i="2" s="1"/>
  <c r="U31" i="2" s="1"/>
  <c r="V31" i="2" s="1"/>
  <c r="W31" i="2" s="1"/>
  <c r="X31" i="2" s="1"/>
  <c r="Y31" i="2" s="1"/>
  <c r="Z31" i="2" s="1"/>
  <c r="AA31" i="2" s="1"/>
  <c r="AB31" i="2" s="1"/>
  <c r="AC31" i="2" s="1"/>
  <c r="AA15" i="4" l="1"/>
  <c r="Z15" i="4"/>
  <c r="Y15" i="4"/>
  <c r="W15" i="4"/>
  <c r="U15" i="4"/>
  <c r="S15" i="4"/>
  <c r="Q15" i="4"/>
  <c r="X15" i="4" l="1"/>
  <c r="S6" i="2"/>
  <c r="T6" i="2" s="1"/>
  <c r="U6" i="2" s="1"/>
  <c r="V6" i="2" s="1"/>
  <c r="W6" i="2" s="1"/>
  <c r="X6" i="2" s="1"/>
  <c r="Y6" i="2" s="1"/>
  <c r="Z6" i="2" s="1"/>
  <c r="AA6" i="2" s="1"/>
  <c r="AB6" i="2" s="1"/>
  <c r="AC6" i="2" s="1"/>
  <c r="G31" i="2"/>
  <c r="H31" i="2" s="1"/>
  <c r="I31" i="2" s="1"/>
  <c r="J31" i="2" s="1"/>
  <c r="K31" i="2" s="1"/>
  <c r="L31" i="2" s="1"/>
  <c r="M31" i="2" s="1"/>
  <c r="N31" i="2" s="1"/>
  <c r="O31" i="2" s="1"/>
  <c r="P31" i="2" s="1"/>
  <c r="Q31" i="2" s="1"/>
  <c r="G6" i="2"/>
  <c r="H6" i="2" s="1"/>
  <c r="I6" i="2" s="1"/>
  <c r="J6" i="2" s="1"/>
  <c r="K6" i="2" s="1"/>
  <c r="L6" i="2" s="1"/>
  <c r="M6" i="2" s="1"/>
  <c r="N6" i="2" s="1"/>
  <c r="O6" i="2" s="1"/>
  <c r="P6" i="2" s="1"/>
  <c r="Q6" i="2" s="1"/>
  <c r="S31" i="3"/>
  <c r="T31" i="3" s="1"/>
  <c r="U31" i="3" s="1"/>
  <c r="V31" i="3" s="1"/>
  <c r="W31" i="3" s="1"/>
  <c r="X31" i="3" s="1"/>
  <c r="Y31" i="3" s="1"/>
  <c r="Z31" i="3" s="1"/>
  <c r="AA31" i="3" s="1"/>
  <c r="AB31" i="3" s="1"/>
  <c r="AC31" i="3" s="1"/>
  <c r="AR24" i="7" l="1"/>
  <c r="Q10" i="4" l="1"/>
  <c r="S10" i="4"/>
  <c r="U10" i="4"/>
  <c r="W10" i="4"/>
  <c r="Y10" i="4"/>
  <c r="AA10" i="4"/>
  <c r="Q12" i="4"/>
  <c r="S12" i="4"/>
  <c r="U12" i="4"/>
  <c r="W12" i="4"/>
  <c r="Y12" i="4"/>
  <c r="Z12" i="4"/>
  <c r="AA12" i="4"/>
  <c r="D61" i="4"/>
  <c r="AA38" i="4" l="1"/>
  <c r="Z38" i="4"/>
  <c r="Y38" i="4"/>
  <c r="W38" i="4"/>
  <c r="U38" i="4"/>
  <c r="S38" i="4"/>
  <c r="Q38" i="4"/>
  <c r="AA37" i="4"/>
  <c r="Z37" i="4"/>
  <c r="Y37" i="4"/>
  <c r="W37" i="4"/>
  <c r="U37" i="4"/>
  <c r="S37" i="4"/>
  <c r="Q37" i="4"/>
  <c r="AO6" i="6" l="1"/>
  <c r="BG96" i="7"/>
  <c r="BG97" i="7" s="1"/>
  <c r="BG98" i="7" s="1"/>
  <c r="BG99" i="7" s="1"/>
  <c r="BG100" i="7" s="1"/>
  <c r="BG101" i="7" s="1"/>
  <c r="BI59" i="7"/>
  <c r="BI60" i="7" s="1"/>
  <c r="BI61" i="7" s="1"/>
  <c r="BI62" i="7" s="1"/>
  <c r="BI63" i="7" s="1"/>
  <c r="BI64" i="7" s="1"/>
  <c r="AQ24" i="7" l="1"/>
  <c r="AN7" i="6" l="1"/>
  <c r="AN13" i="6" l="1"/>
  <c r="AN9" i="6"/>
  <c r="AN11" i="6"/>
  <c r="G31" i="3"/>
  <c r="G6" i="3"/>
  <c r="AA40" i="4"/>
  <c r="Z40" i="4"/>
  <c r="Y40" i="4"/>
  <c r="W40" i="4"/>
  <c r="U40" i="4"/>
  <c r="S40" i="4"/>
  <c r="Q40" i="4"/>
  <c r="AA42" i="4"/>
  <c r="Z42" i="4"/>
  <c r="Y42" i="4"/>
  <c r="W42" i="4"/>
  <c r="U42" i="4"/>
  <c r="S42" i="4"/>
  <c r="Q42" i="4"/>
  <c r="AA41" i="4"/>
  <c r="Z41" i="4"/>
  <c r="Y41" i="4"/>
  <c r="W41" i="4"/>
  <c r="U41" i="4"/>
  <c r="S41" i="4"/>
  <c r="Q41" i="4"/>
  <c r="AA39" i="4"/>
  <c r="Y39" i="4"/>
  <c r="W39" i="4"/>
  <c r="U39" i="4"/>
  <c r="S39" i="4"/>
  <c r="Q39" i="4"/>
  <c r="AA34" i="4"/>
  <c r="Z34" i="4"/>
  <c r="X34" i="4"/>
  <c r="V34" i="4"/>
  <c r="T34" i="4"/>
  <c r="R34" i="4"/>
  <c r="P34" i="4"/>
  <c r="Z32" i="4"/>
  <c r="X32" i="4"/>
  <c r="V32" i="4"/>
  <c r="T32" i="4"/>
  <c r="R32" i="4"/>
  <c r="P32" i="4"/>
  <c r="Z31" i="4"/>
  <c r="X31" i="4"/>
  <c r="V31" i="4"/>
  <c r="T31" i="4"/>
  <c r="R31" i="4"/>
  <c r="P31" i="4"/>
  <c r="Z30" i="4"/>
  <c r="X30" i="4"/>
  <c r="V30" i="4"/>
  <c r="T30" i="4"/>
  <c r="R30" i="4"/>
  <c r="P30" i="4"/>
  <c r="AA28" i="4"/>
  <c r="Z28" i="4"/>
  <c r="X28" i="4"/>
  <c r="V28" i="4"/>
  <c r="T28" i="4"/>
  <c r="R28" i="4"/>
  <c r="P28" i="4"/>
  <c r="Z27" i="4"/>
  <c r="X27" i="4"/>
  <c r="V27" i="4"/>
  <c r="T27" i="4"/>
  <c r="R27" i="4"/>
  <c r="P27" i="4"/>
  <c r="Z24" i="4"/>
  <c r="X24" i="4"/>
  <c r="V24" i="4"/>
  <c r="T24" i="4"/>
  <c r="R24" i="4"/>
  <c r="P24" i="4"/>
  <c r="AA26" i="4"/>
  <c r="Z26" i="4"/>
  <c r="X26" i="4"/>
  <c r="V26" i="4"/>
  <c r="T26" i="4"/>
  <c r="R26" i="4"/>
  <c r="P26" i="4"/>
  <c r="Z23" i="4"/>
  <c r="X23" i="4"/>
  <c r="V23" i="4"/>
  <c r="T23" i="4"/>
  <c r="R23" i="4"/>
  <c r="P23" i="4"/>
  <c r="Z22" i="4"/>
  <c r="X22" i="4"/>
  <c r="V22" i="4"/>
  <c r="T22" i="4"/>
  <c r="R22" i="4"/>
  <c r="P22" i="4"/>
  <c r="P21" i="4"/>
  <c r="P20" i="4"/>
  <c r="AA13" i="4"/>
  <c r="Z13" i="4"/>
  <c r="Y13" i="4"/>
  <c r="W13" i="4"/>
  <c r="U13" i="4"/>
  <c r="S13" i="4"/>
  <c r="Q13" i="4"/>
  <c r="AA11" i="4"/>
  <c r="Z11" i="4"/>
  <c r="Y11" i="4"/>
  <c r="W11" i="4"/>
  <c r="U11" i="4"/>
  <c r="S11" i="4"/>
  <c r="Q11" i="4"/>
  <c r="D118" i="4"/>
  <c r="AA33" i="4" l="1"/>
  <c r="H6" i="3"/>
  <c r="H31" i="3"/>
  <c r="I6" i="3" l="1"/>
  <c r="I31" i="3"/>
  <c r="J31" i="3" l="1"/>
  <c r="J6" i="3"/>
  <c r="K31" i="3" l="1"/>
  <c r="K6" i="3"/>
  <c r="L6" i="3" l="1"/>
  <c r="L31" i="3"/>
  <c r="M6" i="3" l="1"/>
  <c r="M31" i="3"/>
  <c r="D108" i="4"/>
  <c r="D107" i="4"/>
  <c r="D106" i="4"/>
  <c r="D105" i="4"/>
  <c r="N31" i="3" l="1"/>
  <c r="N6" i="3"/>
  <c r="D74" i="4"/>
  <c r="D64" i="4"/>
  <c r="D63" i="4"/>
  <c r="D62" i="4"/>
  <c r="O31" i="3" l="1"/>
  <c r="O6" i="3"/>
  <c r="P31" i="3" l="1"/>
  <c r="P6" i="3"/>
  <c r="Q6" i="3" l="1"/>
  <c r="Q31" i="3"/>
  <c r="AP14" i="7"/>
  <c r="AP13" i="7"/>
  <c r="AP12" i="7"/>
  <c r="AP11" i="7"/>
  <c r="AP10" i="7"/>
  <c r="AP9" i="7"/>
  <c r="AP8" i="7"/>
  <c r="AO14" i="7"/>
  <c r="AO13" i="7"/>
  <c r="AO12" i="7"/>
  <c r="AO11" i="7"/>
  <c r="AO10" i="7"/>
  <c r="AO9" i="7"/>
  <c r="AO8" i="7"/>
  <c r="AM14" i="7"/>
  <c r="AM13" i="7"/>
  <c r="AM12" i="7"/>
  <c r="AM11" i="7"/>
  <c r="AM10" i="7"/>
  <c r="AM9" i="7"/>
  <c r="AM8" i="7"/>
  <c r="AF14" i="7"/>
  <c r="AF13" i="7"/>
  <c r="AF12" i="7"/>
  <c r="AF11" i="7"/>
  <c r="AF10" i="7"/>
  <c r="AF9" i="7"/>
  <c r="AF8" i="7"/>
  <c r="AC24" i="7"/>
  <c r="AC14" i="7"/>
  <c r="AC13" i="7"/>
  <c r="AC12" i="7"/>
  <c r="AC11" i="7"/>
  <c r="AC10" i="7"/>
  <c r="AC9" i="7"/>
  <c r="AC8" i="7"/>
  <c r="AD24" i="7"/>
  <c r="AE24" i="7"/>
  <c r="AF24" i="7"/>
  <c r="AH24" i="7"/>
  <c r="AI24" i="7"/>
  <c r="AJ24" i="7"/>
  <c r="AK24" i="7"/>
  <c r="AL24" i="7"/>
  <c r="AM24" i="7"/>
  <c r="AN24" i="7"/>
  <c r="AO24" i="7"/>
  <c r="AP24" i="7"/>
  <c r="AA16" i="4" l="1"/>
  <c r="AA14" i="4" s="1"/>
  <c r="Z16" i="4"/>
  <c r="Z14" i="4" s="1"/>
  <c r="Y16" i="4"/>
  <c r="Y14" i="4" s="1"/>
  <c r="W16" i="4"/>
  <c r="W14" i="4" s="1"/>
  <c r="U16" i="4"/>
  <c r="U14" i="4" s="1"/>
  <c r="S16" i="4"/>
  <c r="S14" i="4" s="1"/>
  <c r="Q16" i="4"/>
  <c r="Q14" i="4" s="1"/>
  <c r="AL7" i="6" l="1"/>
  <c r="AL9" i="6" l="1"/>
  <c r="AL13" i="6"/>
  <c r="AL11" i="6"/>
  <c r="AT14" i="7" l="1"/>
  <c r="AT13" i="7"/>
  <c r="AT12" i="7"/>
  <c r="AT11" i="7"/>
  <c r="AT10" i="7"/>
  <c r="AT9" i="7"/>
  <c r="AT8" i="7"/>
  <c r="AT7" i="7"/>
  <c r="AT6" i="7"/>
  <c r="AT5" i="7"/>
  <c r="AT4" i="7"/>
  <c r="AS14" i="7"/>
  <c r="AS13" i="7"/>
  <c r="AS12" i="7"/>
  <c r="AS11" i="7"/>
  <c r="AS10" i="7"/>
  <c r="AS9" i="7"/>
  <c r="AS8" i="7"/>
  <c r="AS7" i="7"/>
  <c r="AS6" i="7"/>
  <c r="AS5" i="7"/>
  <c r="AS4" i="7"/>
  <c r="AR14" i="7"/>
  <c r="AR13" i="7"/>
  <c r="AR12" i="7"/>
  <c r="AR11" i="7"/>
  <c r="AR10" i="7"/>
  <c r="AR9" i="7"/>
  <c r="AR8" i="7"/>
  <c r="AR7" i="7"/>
  <c r="AR6" i="7"/>
  <c r="AR5" i="7"/>
  <c r="AR4" i="7"/>
  <c r="N4" i="7"/>
  <c r="T4" i="7" s="1"/>
  <c r="O4" i="7"/>
  <c r="R4" i="7" s="1"/>
  <c r="P4" i="7"/>
  <c r="V4" i="7" s="1"/>
  <c r="N5" i="7"/>
  <c r="T5" i="7" s="1"/>
  <c r="O5" i="7"/>
  <c r="U5" i="7" s="1"/>
  <c r="P5" i="7"/>
  <c r="S5" i="7" s="1"/>
  <c r="N6" i="7"/>
  <c r="Q6" i="7" s="1"/>
  <c r="O6" i="7"/>
  <c r="U6" i="7" s="1"/>
  <c r="P6" i="7"/>
  <c r="V6" i="7" s="1"/>
  <c r="P7" i="7"/>
  <c r="P8" i="7"/>
  <c r="P9" i="7"/>
  <c r="P10" i="7"/>
  <c r="P11" i="7"/>
  <c r="P12" i="7"/>
  <c r="P13" i="7"/>
  <c r="N14" i="7"/>
  <c r="T14" i="7" s="1"/>
  <c r="O14" i="7"/>
  <c r="R14" i="7" s="1"/>
  <c r="P14" i="7"/>
  <c r="AU5" i="7" l="1"/>
  <c r="AU9" i="7"/>
  <c r="AU11" i="7"/>
  <c r="Q5" i="7"/>
  <c r="AU6" i="7"/>
  <c r="AU13" i="7"/>
  <c r="Q4" i="7"/>
  <c r="AU8" i="7"/>
  <c r="AU14" i="7"/>
  <c r="AU12" i="7"/>
  <c r="AU7" i="7"/>
  <c r="AU4" i="7"/>
  <c r="AU10" i="7"/>
  <c r="T6" i="7"/>
  <c r="R6" i="7"/>
  <c r="S4" i="7"/>
  <c r="V5" i="7"/>
  <c r="U4" i="7"/>
  <c r="S6" i="7"/>
  <c r="R5" i="7"/>
  <c r="Q14" i="7"/>
  <c r="U14" i="7"/>
  <c r="Z29" i="4"/>
  <c r="X29" i="4"/>
  <c r="V29" i="4"/>
  <c r="T29" i="4"/>
  <c r="R29" i="4"/>
  <c r="P29" i="4"/>
  <c r="F124" i="4" l="1"/>
  <c r="H124" i="4"/>
  <c r="H112" i="4" s="1"/>
  <c r="J124" i="4"/>
  <c r="L124" i="4"/>
  <c r="N124" i="4"/>
  <c r="P124" i="4"/>
  <c r="Q128" i="4"/>
  <c r="H80" i="4"/>
  <c r="J80" i="4"/>
  <c r="L80" i="4"/>
  <c r="N80" i="4"/>
  <c r="P80" i="4"/>
  <c r="P18" i="4"/>
  <c r="P17" i="4" s="1"/>
  <c r="R18" i="4"/>
  <c r="R17" i="4" s="1"/>
  <c r="Q84" i="4"/>
  <c r="V18" i="4" l="1"/>
  <c r="V17" i="4" s="1"/>
  <c r="Z18" i="4"/>
  <c r="Z17" i="4" s="1"/>
  <c r="X18" i="4"/>
  <c r="X17" i="4" s="1"/>
  <c r="T18" i="4"/>
  <c r="T17" i="4" s="1"/>
  <c r="P68" i="4"/>
  <c r="L68" i="4"/>
  <c r="F68" i="4"/>
  <c r="N68" i="4"/>
  <c r="J68" i="4"/>
  <c r="H68" i="4"/>
  <c r="P112" i="4"/>
  <c r="L112" i="4"/>
  <c r="N112" i="4"/>
  <c r="J112" i="4"/>
  <c r="F112" i="4"/>
  <c r="O104" i="4" l="1"/>
  <c r="K104" i="4"/>
  <c r="G104" i="4"/>
  <c r="M104" i="4"/>
  <c r="I104" i="4"/>
  <c r="Q104" i="4"/>
  <c r="Q60" i="4"/>
  <c r="O60" i="4"/>
  <c r="Y9" i="4" s="1"/>
  <c r="M60" i="4"/>
  <c r="W9" i="4" s="1"/>
  <c r="K60" i="4"/>
  <c r="U9" i="4" s="1"/>
  <c r="I60" i="4"/>
  <c r="S9" i="4" s="1"/>
  <c r="G60" i="4"/>
  <c r="Q9" i="4" s="1"/>
  <c r="AA9" i="4" l="1"/>
  <c r="D79" i="4" l="1"/>
  <c r="AI12" i="6" l="1"/>
  <c r="D67" i="4" l="1"/>
  <c r="D111" i="4" l="1"/>
  <c r="AG7" i="6" l="1"/>
  <c r="AF7" i="6"/>
  <c r="AE7" i="6"/>
  <c r="AD7" i="6"/>
  <c r="AC7" i="6"/>
  <c r="AB7" i="6"/>
  <c r="AA7" i="6"/>
  <c r="Z7" i="6"/>
  <c r="Y7" i="6"/>
  <c r="X7" i="6"/>
  <c r="W7" i="6"/>
  <c r="V7" i="6"/>
  <c r="U7" i="6"/>
  <c r="T7" i="6"/>
  <c r="S7" i="6"/>
  <c r="R7" i="6"/>
  <c r="Q7" i="6"/>
  <c r="P7" i="6"/>
  <c r="O7" i="6"/>
  <c r="N7" i="6"/>
  <c r="M7" i="6"/>
  <c r="L7" i="6"/>
  <c r="K7" i="6"/>
  <c r="J7" i="6"/>
  <c r="I7" i="6"/>
  <c r="H7" i="6"/>
  <c r="G7" i="6"/>
  <c r="F7" i="6"/>
  <c r="E7" i="6"/>
  <c r="D7" i="6"/>
  <c r="C7" i="6"/>
  <c r="B7" i="6"/>
  <c r="I13" i="6" l="1"/>
  <c r="U13" i="6"/>
  <c r="AG13" i="6"/>
  <c r="J13" i="6"/>
  <c r="V13" i="6"/>
  <c r="K13" i="6"/>
  <c r="W13" i="6"/>
  <c r="F13" i="6"/>
  <c r="R13" i="6"/>
  <c r="M13" i="6"/>
  <c r="AE13" i="6"/>
  <c r="C13" i="6"/>
  <c r="O13" i="6"/>
  <c r="AA13" i="6"/>
  <c r="D13" i="6"/>
  <c r="P13" i="6"/>
  <c r="AB13" i="6"/>
  <c r="E13" i="6"/>
  <c r="Q13" i="6"/>
  <c r="AC13" i="6"/>
  <c r="L13" i="6"/>
  <c r="X13" i="6"/>
  <c r="AD13" i="6"/>
  <c r="G13" i="6"/>
  <c r="S13" i="6"/>
  <c r="Y13" i="6"/>
  <c r="B13" i="6"/>
  <c r="H13" i="6"/>
  <c r="N13" i="6"/>
  <c r="T13" i="6"/>
  <c r="Z13" i="6"/>
  <c r="AF13" i="6"/>
  <c r="B9" i="6"/>
  <c r="F9" i="6"/>
  <c r="J9" i="6"/>
  <c r="N9" i="6"/>
  <c r="R9" i="6"/>
  <c r="V9" i="6"/>
  <c r="Z9" i="6"/>
  <c r="AD9" i="6"/>
  <c r="B11" i="6"/>
  <c r="F11" i="6"/>
  <c r="J11" i="6"/>
  <c r="N11" i="6"/>
  <c r="R11" i="6"/>
  <c r="V11" i="6"/>
  <c r="Z11" i="6"/>
  <c r="AD11" i="6"/>
  <c r="C9" i="6"/>
  <c r="G9" i="6"/>
  <c r="K9" i="6"/>
  <c r="O9" i="6"/>
  <c r="S9" i="6"/>
  <c r="W9" i="6"/>
  <c r="AA9" i="6"/>
  <c r="AE9" i="6"/>
  <c r="C11" i="6"/>
  <c r="G11" i="6"/>
  <c r="K11" i="6"/>
  <c r="O11" i="6"/>
  <c r="S11" i="6"/>
  <c r="W11" i="6"/>
  <c r="AA11" i="6"/>
  <c r="AE11" i="6"/>
  <c r="D9" i="6"/>
  <c r="H9" i="6"/>
  <c r="L9" i="6"/>
  <c r="P9" i="6"/>
  <c r="T9" i="6"/>
  <c r="X9" i="6"/>
  <c r="AB9" i="6"/>
  <c r="AF9" i="6"/>
  <c r="D11" i="6"/>
  <c r="H11" i="6"/>
  <c r="L11" i="6"/>
  <c r="P11" i="6"/>
  <c r="T11" i="6"/>
  <c r="X11" i="6"/>
  <c r="AB11" i="6"/>
  <c r="AF11" i="6"/>
  <c r="E9" i="6"/>
  <c r="I9" i="6"/>
  <c r="M9" i="6"/>
  <c r="Q9" i="6"/>
  <c r="U9" i="6"/>
  <c r="Y9" i="6"/>
  <c r="AC9" i="6"/>
  <c r="AG9" i="6"/>
  <c r="E11" i="6"/>
  <c r="I11" i="6"/>
  <c r="M11" i="6"/>
  <c r="Q11" i="6"/>
  <c r="U11" i="6"/>
  <c r="Y11" i="6"/>
  <c r="AC11" i="6"/>
  <c r="AG11" i="6"/>
  <c r="D129" i="4" l="1"/>
  <c r="D85" i="4"/>
  <c r="D125" i="4"/>
  <c r="D81" i="4"/>
  <c r="D116" i="4"/>
  <c r="D72" i="4"/>
  <c r="D122" i="4"/>
  <c r="D78" i="4"/>
  <c r="D115" i="4"/>
  <c r="D71" i="4"/>
  <c r="D123" i="4"/>
  <c r="D117" i="4"/>
  <c r="D73" i="4"/>
  <c r="AB5" i="7" l="1"/>
  <c r="AB6" i="7" s="1"/>
  <c r="AB7" i="7" s="1"/>
  <c r="AB8" i="7" s="1"/>
  <c r="AB9" i="7" s="1"/>
  <c r="AB10" i="7" s="1"/>
  <c r="AB11" i="7" s="1"/>
  <c r="AB12" i="7" s="1"/>
  <c r="AB13" i="7" s="1"/>
  <c r="G5" i="7"/>
  <c r="A5" i="7"/>
  <c r="G6" i="7" l="1"/>
  <c r="A6" i="7"/>
  <c r="G7" i="7" l="1"/>
  <c r="A7" i="7"/>
  <c r="G8" i="7" l="1"/>
  <c r="H8" i="7" s="1"/>
  <c r="A8" i="7"/>
  <c r="N7" i="7" l="1"/>
  <c r="T7" i="7" s="1"/>
  <c r="O7" i="7"/>
  <c r="U7" i="7" s="1"/>
  <c r="K8" i="7"/>
  <c r="L8" i="7"/>
  <c r="I8" i="7"/>
  <c r="G9" i="7"/>
  <c r="A9" i="7"/>
  <c r="R7" i="7" l="1"/>
  <c r="Q7" i="7"/>
  <c r="N8" i="7"/>
  <c r="T8" i="7" s="1"/>
  <c r="O8" i="7"/>
  <c r="U8" i="7" s="1"/>
  <c r="G10" i="7"/>
  <c r="A10" i="7"/>
  <c r="Q8" i="7" l="1"/>
  <c r="R8" i="7"/>
  <c r="O9" i="7"/>
  <c r="R9" i="7" s="1"/>
  <c r="T9" i="7"/>
  <c r="G11" i="7"/>
  <c r="A11" i="7"/>
  <c r="U9" i="7" l="1"/>
  <c r="N10" i="7"/>
  <c r="T10" i="7" s="1"/>
  <c r="O10" i="7"/>
  <c r="R10" i="7" s="1"/>
  <c r="Q9" i="7"/>
  <c r="G12" i="7"/>
  <c r="A12" i="7"/>
  <c r="Q10" i="7" l="1"/>
  <c r="U10" i="7"/>
  <c r="O11" i="7"/>
  <c r="U11" i="7" s="1"/>
  <c r="N11" i="7"/>
  <c r="T11" i="7" s="1"/>
  <c r="G13" i="7"/>
  <c r="A13" i="7"/>
  <c r="R11" i="7" l="1"/>
  <c r="N12" i="7"/>
  <c r="T12" i="7" s="1"/>
  <c r="O12" i="7"/>
  <c r="U12" i="7" s="1"/>
  <c r="Q11" i="7"/>
  <c r="Q12" i="7" l="1"/>
  <c r="R12" i="7"/>
  <c r="O13" i="7"/>
  <c r="U13" i="7" s="1"/>
  <c r="N13" i="7"/>
  <c r="T13" i="7" s="1"/>
  <c r="R13" i="7" l="1"/>
  <c r="Q13" i="7"/>
  <c r="AH7" i="6" l="1"/>
  <c r="AH9" i="6" l="1"/>
  <c r="AH13" i="6"/>
  <c r="AH11" i="6"/>
  <c r="AI7" i="6" l="1"/>
  <c r="AI9" i="6" l="1"/>
  <c r="AI13" i="6"/>
  <c r="AI11" i="6"/>
  <c r="AJ7" i="6" l="1"/>
  <c r="AJ13" i="6" l="1"/>
  <c r="AJ11" i="6"/>
  <c r="AJ9" i="6"/>
  <c r="AK7" i="6" l="1"/>
  <c r="AK13" i="6" l="1"/>
  <c r="AK11" i="6"/>
  <c r="AK9" i="6"/>
  <c r="AO7" i="6" l="1"/>
  <c r="AO13" i="6" l="1"/>
  <c r="AP7" i="6"/>
  <c r="AP9" i="6" s="1"/>
  <c r="AP11" i="6"/>
  <c r="AO11" i="6"/>
  <c r="AO9" i="6"/>
  <c r="AM7" i="6"/>
  <c r="AP13" i="6" l="1"/>
  <c r="AM13" i="6"/>
  <c r="AM9" i="6"/>
  <c r="AM11" i="6"/>
  <c r="AA20" i="4" l="1"/>
  <c r="AA30" i="4" l="1"/>
  <c r="AQ7" i="6" l="1"/>
  <c r="AQ13" i="6" l="1"/>
  <c r="AQ11" i="6"/>
  <c r="AQ9" i="6"/>
  <c r="AR7" i="6" l="1"/>
  <c r="AR13" i="6" l="1"/>
  <c r="AR9" i="6"/>
  <c r="AR11" i="6"/>
  <c r="AS7" i="6" l="1"/>
  <c r="AS9" i="6" l="1"/>
  <c r="AS13" i="6"/>
  <c r="P128" i="4" l="1"/>
  <c r="Z39" i="4" l="1"/>
  <c r="AS11" i="6" l="1"/>
  <c r="F28" i="4" l="1"/>
  <c r="Q28" i="4" l="1"/>
  <c r="Y28" i="4"/>
  <c r="U28" i="4"/>
  <c r="S28" i="4"/>
  <c r="W28" i="4"/>
  <c r="F27" i="4" l="1"/>
  <c r="S27" i="4" l="1"/>
  <c r="Q27" i="4"/>
  <c r="Y27" i="4"/>
  <c r="W27" i="4"/>
  <c r="U27" i="4"/>
  <c r="G84" i="4" l="1"/>
  <c r="K128" i="4"/>
  <c r="G128" i="4"/>
  <c r="I128" i="4"/>
  <c r="O128" i="4"/>
  <c r="M128" i="4"/>
  <c r="W34" i="4" l="1"/>
  <c r="W33" i="4" s="1"/>
  <c r="M84" i="4"/>
  <c r="I84" i="4"/>
  <c r="S34" i="4"/>
  <c r="S33" i="4" s="1"/>
  <c r="Q34" i="4"/>
  <c r="Q33" i="4" s="1"/>
  <c r="K84" i="4"/>
  <c r="U34" i="4"/>
  <c r="U33" i="4" s="1"/>
  <c r="Y34" i="4"/>
  <c r="Y33" i="4" s="1"/>
  <c r="O84" i="4"/>
  <c r="AU10" i="6" l="1"/>
  <c r="F36" i="4" l="1"/>
  <c r="F35" i="4"/>
  <c r="F38" i="4" l="1"/>
  <c r="F37" i="4" l="1"/>
  <c r="F34" i="4" l="1"/>
  <c r="BG5" i="7" l="1"/>
  <c r="F24" i="4" l="1"/>
  <c r="F19" i="4" l="1"/>
  <c r="S24" i="4" l="1"/>
  <c r="Q24" i="4"/>
  <c r="AA25" i="4"/>
  <c r="U24" i="4"/>
  <c r="Y24" i="4"/>
  <c r="W24" i="4"/>
  <c r="W19" i="4" l="1"/>
  <c r="Q19" i="4" l="1"/>
  <c r="U19" i="4"/>
  <c r="Y19" i="4"/>
  <c r="S19" i="4"/>
  <c r="AA23" i="4" l="1"/>
  <c r="F21" i="4" l="1"/>
  <c r="Q21" i="4" l="1"/>
  <c r="U21" i="4"/>
  <c r="Y21" i="4"/>
  <c r="S21" i="4"/>
  <c r="W21" i="4"/>
  <c r="AA22" i="4"/>
  <c r="R36" i="4" l="1"/>
  <c r="F20" i="4" l="1"/>
  <c r="F26" i="4" l="1"/>
  <c r="U26" i="4" l="1"/>
  <c r="S26" i="4"/>
  <c r="Y26" i="4"/>
  <c r="Q26" i="4"/>
  <c r="W26" i="4"/>
  <c r="AA24" i="4" l="1"/>
  <c r="W20" i="4" l="1"/>
  <c r="S20" i="4"/>
  <c r="Q20" i="4" l="1"/>
  <c r="U20" i="4"/>
  <c r="Y20" i="4"/>
  <c r="AA21" i="4"/>
  <c r="F30" i="4" l="1"/>
  <c r="Q30" i="4" l="1"/>
  <c r="U30" i="4"/>
  <c r="S30" i="4"/>
  <c r="Y30" i="4"/>
  <c r="W30" i="4"/>
  <c r="AA31" i="4" l="1"/>
  <c r="F22" i="4" l="1"/>
  <c r="Y22" i="4" l="1"/>
  <c r="Q22" i="4" l="1"/>
  <c r="S22" i="4"/>
  <c r="AA19" i="4"/>
  <c r="W22" i="4"/>
  <c r="U22" i="4"/>
  <c r="F41" i="4" l="1"/>
  <c r="F40" i="4" l="1"/>
  <c r="X40" i="4" l="1"/>
  <c r="R40" i="4"/>
  <c r="V40" i="4"/>
  <c r="T40" i="4"/>
  <c r="P40" i="4"/>
  <c r="F42" i="4" l="1"/>
  <c r="X41" i="4" l="1"/>
  <c r="V42" i="4"/>
  <c r="X42" i="4"/>
  <c r="R42" i="4"/>
  <c r="T42" i="4"/>
  <c r="R41" i="4"/>
  <c r="P41" i="4"/>
  <c r="P42" i="4"/>
  <c r="T41" i="4"/>
  <c r="V41" i="4"/>
  <c r="F39" i="4" l="1"/>
  <c r="BE5" i="7" l="1"/>
  <c r="F33" i="4"/>
  <c r="BI22" i="7" l="1"/>
  <c r="P39" i="4" l="1"/>
  <c r="T39" i="4"/>
  <c r="X39" i="4"/>
  <c r="R39" i="4"/>
  <c r="V39" i="4"/>
  <c r="F16" i="4" l="1"/>
  <c r="L109" i="4" l="1"/>
  <c r="N109" i="4"/>
  <c r="N65" i="4" l="1"/>
  <c r="X16" i="4"/>
  <c r="X14" i="4" s="1"/>
  <c r="V16" i="4"/>
  <c r="P16" i="4"/>
  <c r="T16" i="4"/>
  <c r="R16" i="4"/>
  <c r="F25" i="4" l="1"/>
  <c r="W25" i="4" l="1"/>
  <c r="Q25" i="4" l="1"/>
  <c r="Y25" i="4"/>
  <c r="U25" i="4"/>
  <c r="S25" i="4"/>
  <c r="Q69" i="4"/>
  <c r="Q113" i="4"/>
  <c r="AA27" i="4" l="1"/>
  <c r="AA18" i="4" s="1"/>
  <c r="F12" i="4"/>
  <c r="T12" i="4" l="1"/>
  <c r="R12" i="4"/>
  <c r="V12" i="4"/>
  <c r="X12" i="4"/>
  <c r="P12" i="4"/>
  <c r="F31" i="4" l="1"/>
  <c r="W31" i="4" l="1"/>
  <c r="U31" i="4"/>
  <c r="Q124" i="4"/>
  <c r="Q112" i="4" s="1"/>
  <c r="Q139" i="4" s="1"/>
  <c r="Y31" i="4"/>
  <c r="S31" i="4"/>
  <c r="Q31" i="4"/>
  <c r="AA32" i="4" l="1"/>
  <c r="AA29" i="4" s="1"/>
  <c r="AA17" i="4" s="1"/>
  <c r="AA44" i="4" s="1"/>
  <c r="Q80" i="4"/>
  <c r="Q68" i="4" s="1"/>
  <c r="Q95" i="4" s="1"/>
  <c r="F23" i="4" l="1"/>
  <c r="F18" i="4" s="1"/>
  <c r="K113" i="4" l="1"/>
  <c r="G113" i="4"/>
  <c r="M113" i="4"/>
  <c r="O113" i="4"/>
  <c r="I113" i="4"/>
  <c r="I69" i="4" l="1"/>
  <c r="S23" i="4"/>
  <c r="S18" i="4" s="1"/>
  <c r="G69" i="4"/>
  <c r="Q23" i="4"/>
  <c r="Q18" i="4" s="1"/>
  <c r="M69" i="4"/>
  <c r="W23" i="4"/>
  <c r="W18" i="4" s="1"/>
  <c r="K69" i="4"/>
  <c r="U23" i="4"/>
  <c r="U18" i="4" s="1"/>
  <c r="O69" i="4"/>
  <c r="Y23" i="4"/>
  <c r="Y18" i="4" s="1"/>
  <c r="F32" i="4" l="1"/>
  <c r="F29" i="4" s="1"/>
  <c r="F17" i="4" s="1"/>
  <c r="BH22" i="7" l="1"/>
  <c r="AY5" i="7"/>
  <c r="K48" i="2" l="1"/>
  <c r="Y48" i="2"/>
  <c r="N48" i="2"/>
  <c r="U48" i="2"/>
  <c r="T48" i="2"/>
  <c r="F48" i="2"/>
  <c r="L48" i="2"/>
  <c r="M48" i="2"/>
  <c r="H48" i="2"/>
  <c r="S48" i="2"/>
  <c r="R48" i="2"/>
  <c r="W48" i="2"/>
  <c r="AC48" i="2"/>
  <c r="G48" i="2"/>
  <c r="AB48" i="2"/>
  <c r="P48" i="2"/>
  <c r="J48" i="2"/>
  <c r="I48" i="2"/>
  <c r="Q48" i="2"/>
  <c r="X48" i="2"/>
  <c r="O48" i="2"/>
  <c r="V48" i="2"/>
  <c r="Z48" i="2"/>
  <c r="AA48" i="2"/>
  <c r="O48" i="3"/>
  <c r="Y48" i="3"/>
  <c r="AA48" i="3"/>
  <c r="U48" i="3"/>
  <c r="T48" i="3"/>
  <c r="H48" i="3"/>
  <c r="W48" i="3"/>
  <c r="V48" i="3"/>
  <c r="N48" i="3"/>
  <c r="L48" i="3"/>
  <c r="P48" i="3"/>
  <c r="G48" i="3"/>
  <c r="Z48" i="3"/>
  <c r="R48" i="3"/>
  <c r="AB48" i="3"/>
  <c r="I48" i="3"/>
  <c r="K48" i="3"/>
  <c r="Q48" i="3"/>
  <c r="M48" i="3"/>
  <c r="J48" i="3"/>
  <c r="X48" i="3"/>
  <c r="S48" i="3"/>
  <c r="AC48" i="3"/>
  <c r="M124" i="4" l="1"/>
  <c r="M112" i="4" s="1"/>
  <c r="M139" i="4" s="1"/>
  <c r="K124" i="4"/>
  <c r="K112" i="4" s="1"/>
  <c r="K139" i="4" s="1"/>
  <c r="G124" i="4"/>
  <c r="G112" i="4" s="1"/>
  <c r="G139" i="4" s="1"/>
  <c r="O124" i="4"/>
  <c r="O112" i="4" s="1"/>
  <c r="O139" i="4" s="1"/>
  <c r="I124" i="4"/>
  <c r="I112" i="4" s="1"/>
  <c r="I139" i="4" s="1"/>
  <c r="W32" i="4" l="1"/>
  <c r="W29" i="4" s="1"/>
  <c r="W17" i="4" s="1"/>
  <c r="W44" i="4" s="1"/>
  <c r="M80" i="4"/>
  <c r="M68" i="4" s="1"/>
  <c r="M95" i="4" s="1"/>
  <c r="U32" i="4"/>
  <c r="U29" i="4" s="1"/>
  <c r="U17" i="4" s="1"/>
  <c r="U44" i="4" s="1"/>
  <c r="K80" i="4"/>
  <c r="K68" i="4" s="1"/>
  <c r="K95" i="4" s="1"/>
  <c r="G80" i="4"/>
  <c r="G68" i="4" s="1"/>
  <c r="G95" i="4" s="1"/>
  <c r="Q32" i="4"/>
  <c r="Q29" i="4" s="1"/>
  <c r="Q17" i="4" s="1"/>
  <c r="Q44" i="4" s="1"/>
  <c r="S32" i="4"/>
  <c r="S29" i="4" s="1"/>
  <c r="S17" i="4" s="1"/>
  <c r="S44" i="4" s="1"/>
  <c r="I80" i="4"/>
  <c r="I68" i="4" s="1"/>
  <c r="I95" i="4" s="1"/>
  <c r="Y32" i="4"/>
  <c r="Y29" i="4" s="1"/>
  <c r="Y17" i="4" s="1"/>
  <c r="Y44" i="4" s="1"/>
  <c r="O80" i="4"/>
  <c r="O68" i="4" s="1"/>
  <c r="O95" i="4" s="1"/>
  <c r="P36" i="4" l="1"/>
  <c r="F15" i="4" l="1"/>
  <c r="F14" i="4" l="1"/>
  <c r="BK5" i="7"/>
  <c r="AX12" i="7"/>
  <c r="BF22" i="7" l="1"/>
  <c r="H109" i="4" l="1"/>
  <c r="F109" i="4"/>
  <c r="J109" i="4"/>
  <c r="T15" i="4" l="1"/>
  <c r="T14" i="4" s="1"/>
  <c r="J65" i="4"/>
  <c r="P15" i="4"/>
  <c r="P14" i="4" s="1"/>
  <c r="F65" i="4"/>
  <c r="R15" i="4"/>
  <c r="R14" i="4" s="1"/>
  <c r="H65" i="4"/>
  <c r="V15" i="4"/>
  <c r="V14" i="4" s="1"/>
  <c r="L65" i="4"/>
  <c r="F10" i="4" l="1"/>
  <c r="R10" i="4" l="1"/>
  <c r="V10" i="4"/>
  <c r="T10" i="4"/>
  <c r="P104" i="4"/>
  <c r="P139" i="4" s="1"/>
  <c r="X10" i="4"/>
  <c r="P10" i="4"/>
  <c r="P60" i="4" l="1"/>
  <c r="Z10" i="4"/>
  <c r="Z9" i="4" s="1"/>
  <c r="F11" i="4" l="1"/>
  <c r="BI5" i="7" l="1"/>
  <c r="P11" i="4" l="1"/>
  <c r="X11" i="4"/>
  <c r="V11" i="4"/>
  <c r="T11" i="4"/>
  <c r="R11" i="4"/>
  <c r="F13" i="4" l="1"/>
  <c r="BH5" i="7" l="1"/>
  <c r="F9" i="4"/>
  <c r="AY12" i="7"/>
  <c r="AZ12" i="7" s="1"/>
  <c r="BE22" i="7" l="1"/>
  <c r="BJ22" i="7" s="1"/>
  <c r="F44" i="4"/>
  <c r="AU5" i="6" s="1"/>
  <c r="AU7" i="6" s="1"/>
  <c r="AX5" i="7"/>
  <c r="BL5" i="7"/>
  <c r="BH4" i="7" s="1"/>
  <c r="AU13" i="6" l="1"/>
  <c r="AU11" i="6"/>
  <c r="AU9" i="6"/>
  <c r="BA5" i="7"/>
  <c r="G9" i="4"/>
  <c r="AT7" i="6"/>
  <c r="G33" i="4"/>
  <c r="G17" i="4"/>
  <c r="G14" i="4"/>
  <c r="BE21" i="7"/>
  <c r="BJ24" i="7"/>
  <c r="BG21" i="7"/>
  <c r="BJ21" i="7"/>
  <c r="BI21" i="7"/>
  <c r="BH21" i="7"/>
  <c r="BF21" i="7"/>
  <c r="BJ4" i="7"/>
  <c r="BK7" i="7"/>
  <c r="BL4" i="7"/>
  <c r="BF4" i="7"/>
  <c r="BG4" i="7"/>
  <c r="BE4" i="7"/>
  <c r="BK4" i="7"/>
  <c r="BI4" i="7"/>
  <c r="AZ14" i="7"/>
  <c r="AT13" i="6" l="1"/>
  <c r="AT11" i="6"/>
  <c r="AT9" i="6"/>
  <c r="AY11" i="7"/>
  <c r="BA4" i="7"/>
  <c r="AZ4" i="7"/>
  <c r="BA7" i="7"/>
  <c r="AY4" i="7"/>
  <c r="AX11" i="7"/>
  <c r="AZ11" i="7"/>
  <c r="AX4" i="7"/>
  <c r="N104" i="4" l="1"/>
  <c r="F104" i="4"/>
  <c r="L104" i="4"/>
  <c r="J104" i="4"/>
  <c r="H104" i="4"/>
  <c r="R13" i="4" l="1"/>
  <c r="R9" i="4" s="1"/>
  <c r="H60" i="4"/>
  <c r="V13" i="4"/>
  <c r="V9" i="4" s="1"/>
  <c r="L60" i="4"/>
  <c r="X13" i="4"/>
  <c r="X9" i="4" s="1"/>
  <c r="N60" i="4"/>
  <c r="P13" i="4"/>
  <c r="P9" i="4" s="1"/>
  <c r="F60" i="4"/>
  <c r="T13" i="4"/>
  <c r="T9" i="4" s="1"/>
  <c r="J60" i="4"/>
  <c r="T35" i="4" l="1"/>
  <c r="V35" i="4"/>
  <c r="P35" i="4"/>
  <c r="R35" i="4"/>
  <c r="X35" i="4"/>
  <c r="P84" i="4"/>
  <c r="P95" i="4" s="1"/>
  <c r="Z35" i="4"/>
  <c r="Z33" i="4" s="1"/>
  <c r="Z44" i="4" s="1"/>
  <c r="F22" i="2" l="1"/>
  <c r="F22" i="3"/>
  <c r="G22" i="2" l="1"/>
  <c r="G22" i="3"/>
  <c r="H22" i="3" l="1"/>
  <c r="H22" i="2"/>
  <c r="I22" i="2" l="1"/>
  <c r="I22" i="3"/>
  <c r="J22" i="2" l="1"/>
  <c r="J22" i="3"/>
  <c r="K22" i="3" l="1"/>
  <c r="K22" i="2"/>
  <c r="L22" i="3" l="1"/>
  <c r="L22" i="2"/>
  <c r="M22" i="2" l="1"/>
  <c r="M22" i="3"/>
  <c r="N22" i="2" l="1"/>
  <c r="N22" i="3"/>
  <c r="O22" i="2" l="1"/>
  <c r="O22" i="3"/>
  <c r="P22" i="3" l="1"/>
  <c r="P22" i="2"/>
  <c r="Q22" i="3" l="1"/>
  <c r="Q22" i="2"/>
  <c r="R22" i="2" l="1"/>
  <c r="R22" i="3"/>
  <c r="S22" i="2" l="1"/>
  <c r="S22" i="3"/>
  <c r="T22" i="3" l="1"/>
  <c r="T22" i="2"/>
  <c r="U22" i="3" l="1"/>
  <c r="U22" i="2"/>
  <c r="V22" i="2" l="1"/>
  <c r="V22" i="3"/>
  <c r="W22" i="2" l="1"/>
  <c r="W22" i="3"/>
  <c r="X22" i="2" l="1"/>
  <c r="X22" i="3"/>
  <c r="Y22" i="2" l="1"/>
  <c r="Y22" i="3"/>
  <c r="Z22" i="2" l="1"/>
  <c r="Z22" i="3"/>
  <c r="AA22" i="3" l="1"/>
  <c r="AA22" i="2"/>
  <c r="AB22" i="2" l="1"/>
  <c r="AB22" i="3"/>
  <c r="AC22" i="2" l="1"/>
  <c r="AC22" i="3"/>
  <c r="T38" i="4" l="1"/>
  <c r="X38" i="4"/>
  <c r="R38" i="4"/>
  <c r="N128" i="4"/>
  <c r="N139" i="4" s="1"/>
  <c r="L128" i="4"/>
  <c r="L139" i="4" s="1"/>
  <c r="V37" i="4"/>
  <c r="L84" i="4"/>
  <c r="L95" i="4" s="1"/>
  <c r="V38" i="4"/>
  <c r="T37" i="4"/>
  <c r="T33" i="4" s="1"/>
  <c r="T44" i="4" s="1"/>
  <c r="J84" i="4"/>
  <c r="J95" i="4" s="1"/>
  <c r="R37" i="4"/>
  <c r="H84" i="4"/>
  <c r="H95" i="4" s="1"/>
  <c r="X37" i="4"/>
  <c r="N84" i="4"/>
  <c r="N95" i="4" s="1"/>
  <c r="J128" i="4"/>
  <c r="J139" i="4" s="1"/>
  <c r="P37" i="4"/>
  <c r="F84" i="4"/>
  <c r="F95" i="4" s="1"/>
  <c r="P38" i="4"/>
  <c r="H128" i="4"/>
  <c r="H139" i="4" s="1"/>
  <c r="F128" i="4"/>
  <c r="F139" i="4" s="1"/>
  <c r="R33" i="4" l="1"/>
  <c r="R44" i="4" s="1"/>
  <c r="X33" i="4"/>
  <c r="X44" i="4" s="1"/>
  <c r="V33" i="4"/>
  <c r="V44" i="4" s="1"/>
  <c r="P33" i="4"/>
  <c r="P44" i="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tc={ECD6954B-7F7A-47A3-B3DB-20FAB708E466}</author>
  </authors>
  <commentList>
    <comment ref="AG24" authorId="0" shapeId="0" xr:uid="{00000000-0006-0000-0400-000001000000}">
      <text>
        <t>[Comentario encadenado]
Tu versión de Excel te permite leer este comentario encadenado; sin embargo, las ediciones que se apliquen se quitarán si el archivo se abre en una versión más reciente de Excel. Más información: https://go.microsoft.com/fwlink/?linkid=870924
Comentario:
    Preguntar por el redondeo.</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VF</author>
  </authors>
  <commentList>
    <comment ref="A6" authorId="0" shapeId="0" xr:uid="{00000000-0006-0000-0800-000001000000}">
      <text>
        <r>
          <rPr>
            <sz val="9"/>
            <color indexed="81"/>
            <rFont val="Tahoma"/>
            <family val="2"/>
          </rPr>
          <t>La información sobre DEUDA FLOTANTE se encuentra disponible en la página web del Ministerio de Hacienda - Responsabilidad Fiscal (Anexo 6)</t>
        </r>
      </text>
    </comment>
    <comment ref="A12" authorId="0" shapeId="0" xr:uid="{00000000-0006-0000-0800-000008000000}">
      <text>
        <r>
          <rPr>
            <sz val="9"/>
            <color indexed="81"/>
            <rFont val="Tahoma"/>
            <family val="2"/>
          </rPr>
          <t>La información sobre DEUDA FLOTANTE se encuentra disponible en la página web del Ministerio de Hacienda - Responsabilidad Fiscal (Anexo 6)</t>
        </r>
      </text>
    </comment>
  </commentList>
</comments>
</file>

<file path=xl/sharedStrings.xml><?xml version="1.0" encoding="utf-8"?>
<sst xmlns="http://schemas.openxmlformats.org/spreadsheetml/2006/main" count="976" uniqueCount="257">
  <si>
    <t>Acreedor/Creditor</t>
  </si>
  <si>
    <t>ID</t>
  </si>
  <si>
    <t>Pesos</t>
  </si>
  <si>
    <t>FFFIR Ley 8930 - $416 MM</t>
  </si>
  <si>
    <t>FFFIRF26</t>
  </si>
  <si>
    <t>ANSES - Fideicomiso IPV VDF</t>
  </si>
  <si>
    <t>IPVO26</t>
  </si>
  <si>
    <t>FFFIR Ley 8066 Ampliación</t>
  </si>
  <si>
    <t>FFFIRE26</t>
  </si>
  <si>
    <t>Multilateral</t>
  </si>
  <si>
    <t>1.1. B.I.D.</t>
  </si>
  <si>
    <t>2573 BID-PROSAP</t>
  </si>
  <si>
    <t>BIDD36</t>
  </si>
  <si>
    <t>1956 BID-PROSAP</t>
  </si>
  <si>
    <t>BIDA33</t>
  </si>
  <si>
    <t>1640 BID-Programa Mendoza Productiva</t>
  </si>
  <si>
    <t>BIDG25</t>
  </si>
  <si>
    <t>3169-BID-Programa-Mendoza-Tecnológica</t>
  </si>
  <si>
    <t>BIDF40</t>
  </si>
  <si>
    <t>1855 BID - MUNICIPIOS</t>
  </si>
  <si>
    <t>BIDN32</t>
  </si>
  <si>
    <t>3806 BID-PROSAP</t>
  </si>
  <si>
    <t>BIDY42</t>
  </si>
  <si>
    <t>1134 BID - PROMEBA</t>
  </si>
  <si>
    <t>BIDO24</t>
  </si>
  <si>
    <t>1895 BID - PROAS ENOHSA Los Barriales</t>
  </si>
  <si>
    <t>BIDS34</t>
  </si>
  <si>
    <t>1895 BID - PROAS ENOHSA PMG EPAS</t>
  </si>
  <si>
    <t>BIDS23</t>
  </si>
  <si>
    <t>1.2. B.I.R.F.</t>
  </si>
  <si>
    <t>7597 BIRF - PROSAP</t>
  </si>
  <si>
    <t>BIRS38</t>
  </si>
  <si>
    <t>BONO DE INTERESES</t>
  </si>
  <si>
    <t>PMG25</t>
  </si>
  <si>
    <t>TOTAL</t>
  </si>
  <si>
    <t>TOTAL AMORTIZACIONES EN PESOS</t>
  </si>
  <si>
    <t>PERFIL DE AMORTIZACIONES MENSUAL POR TIPO DE MONEDA</t>
  </si>
  <si>
    <t>PERFIL DE INTERESES MENSUAL POR TIPO DE MONEDA</t>
  </si>
  <si>
    <t>Dólar</t>
  </si>
  <si>
    <t>UVA</t>
  </si>
  <si>
    <t>PERFIL DE AMORTIZACIONES ANUAL POR TIPO DE MONEDA</t>
  </si>
  <si>
    <t>PERFIL DE INTERESES ANUAL POR TIPO DE MONEDA</t>
  </si>
  <si>
    <t>Servicios Deuda = Amort. + Int</t>
  </si>
  <si>
    <t>PERFIL SERVICIOS DE LA DEUDA ANUAL POR TIPO DE MONEDA</t>
  </si>
  <si>
    <t>En Millones Especie</t>
  </si>
  <si>
    <t>%</t>
  </si>
  <si>
    <t>TOTAL DEUDA CONSOLIDADA</t>
  </si>
  <si>
    <t>BADLAR (Fin de Período)</t>
  </si>
  <si>
    <t>Tipo de Cambio Nominal ARS / USD (Fin de Período)</t>
  </si>
  <si>
    <t>Cupón / Cupon</t>
  </si>
  <si>
    <t>Fecha inicio / Issue date</t>
  </si>
  <si>
    <t>Garantizado por / Secured by</t>
  </si>
  <si>
    <t>Duración (Meses) / Maturity (Months)</t>
  </si>
  <si>
    <t>Frecuencia / Frequency</t>
  </si>
  <si>
    <t>Fecha vto. / Maturity Date</t>
  </si>
  <si>
    <t>Forma de pago / Payment method</t>
  </si>
  <si>
    <t>1er Trimestre</t>
  </si>
  <si>
    <t>Art. 21 Ley de Responsabilidad Fiscal</t>
  </si>
  <si>
    <t xml:space="preserve">SERVICIOS DEUDA </t>
  </si>
  <si>
    <t>RECURSOS CORRIENTES
(Netos de Copart. a Municipios)</t>
  </si>
  <si>
    <t>SS DEUDA / REC. CTES. "&lt; 15%"</t>
  </si>
  <si>
    <t>COVENANTS BONOS</t>
  </si>
  <si>
    <t>SERVICIOS DEUDA GARANTIZADA CON COPARTICIPACIÓN SIG. 12 MESES
[1]</t>
  </si>
  <si>
    <t>COPARTICIPACIÓN RECIBIDA 3 MESES ANTERIORES x 4
[2]</t>
  </si>
  <si>
    <t>[1] / [2]  "&lt; 50%"</t>
  </si>
  <si>
    <t>INTERESES PAGADOS 12 MESES ANTERIORES A INCURRIR EN DEUDA
[3]</t>
  </si>
  <si>
    <t>RECURSOS PERCIBIDOS 12 MESES ANTERIORES
[4]</t>
  </si>
  <si>
    <t>[3] / [4]  "&lt; 13%"</t>
  </si>
  <si>
    <t>CAPITAL PENDIENTE DE DEUDA NO GARANTIZADA CON COPARTICIP.
[5]</t>
  </si>
  <si>
    <t>RECURSOS PERCIBIDOS 12 MESES ANTERIORES
[6]</t>
  </si>
  <si>
    <t>[5] / [6]  "&lt; 10%"</t>
  </si>
  <si>
    <t>SERVICIOS DEUDA GARANTIZADA CON COPARTICIP. 4 TRIM FISCALES MÁS RECIENTES
[7]</t>
  </si>
  <si>
    <t>COPARTICIPACIÓN RECIBIDA DICHO PERÍODO
[8]</t>
  </si>
  <si>
    <t>[7] / [8]  "&lt; 50%"</t>
  </si>
  <si>
    <t>(1) Deuda Consolidada  ADMINISTRACIÓN CENTRAL</t>
  </si>
  <si>
    <t>(1+2)= (3) Deuda TOTAL  ADMINISTRACIÓN CENTRAL</t>
  </si>
  <si>
    <t>(B) TIPO DE CAMBIO COMUNICACIÓN 3500 BCRA  ÚLTIMO DÍA HÁBIL CADA TRIMESTRE</t>
  </si>
  <si>
    <t>(3) / (B) Deuda TOTAL ADMINISTRACIÓN CENTRAL medida en USD</t>
  </si>
  <si>
    <t>(4) Deuda Flotante DESCENTRALIZADAS Y CUENTAS ESPECIALES</t>
  </si>
  <si>
    <t>En Millones de Especie</t>
  </si>
  <si>
    <t>Vencimiento por Moneda</t>
  </si>
  <si>
    <t>Total Ss</t>
  </si>
  <si>
    <t>Vencimiento por Servicio</t>
  </si>
  <si>
    <t>Capital</t>
  </si>
  <si>
    <t>Interés</t>
  </si>
  <si>
    <t>Gobierno Federal</t>
  </si>
  <si>
    <t>Banco de la Nación Argentina</t>
  </si>
  <si>
    <t>Bancos Nacionales e Internacionales</t>
  </si>
  <si>
    <t>Organismos Multilaterales</t>
  </si>
  <si>
    <t>Tenedores de Bonos</t>
  </si>
  <si>
    <t>Vencimiento por Acreedor</t>
  </si>
  <si>
    <t>Acreedor</t>
  </si>
  <si>
    <t>Saldo Millones Moneda Origen / Outstanding Millons Currency</t>
  </si>
  <si>
    <t>Saldo Millones USD / Outstanding Millons USD</t>
  </si>
  <si>
    <t>DEUDA PÚBLICA EN USD</t>
  </si>
  <si>
    <t>USD</t>
  </si>
  <si>
    <t>Composición por Moneda</t>
  </si>
  <si>
    <t>Millones USD</t>
  </si>
  <si>
    <t>STOCK</t>
  </si>
  <si>
    <t>Composición por Tasa</t>
  </si>
  <si>
    <t>BADLAR</t>
  </si>
  <si>
    <t>LIBOR</t>
  </si>
  <si>
    <t>FIJA $</t>
  </si>
  <si>
    <t>FIJA UVA</t>
  </si>
  <si>
    <t>FIJA USD</t>
  </si>
  <si>
    <t>VARIABLE USD</t>
  </si>
  <si>
    <t>EVOLUCIÓN STOCK DEUDA CONSOLIDADA Y DEUDA FLOTANTE</t>
  </si>
  <si>
    <t>Composición_por_tasa_de_interés</t>
  </si>
  <si>
    <t>Composición_por_moneda</t>
  </si>
  <si>
    <t>Vencimiento_en_pesos</t>
  </si>
  <si>
    <t>Vencimiento_en_USD</t>
  </si>
  <si>
    <t>Vencimientos_en_pesos_por_servicio</t>
  </si>
  <si>
    <t>Vencimientos_en_pesos_por_acreedor</t>
  </si>
  <si>
    <t>Vencimientos_en_USD_por_acreedor</t>
  </si>
  <si>
    <t>Graficos</t>
  </si>
  <si>
    <t>TOTAL AMORTIZACIONES EN USD</t>
  </si>
  <si>
    <t>TOTAL INTERESES EN PESOS</t>
  </si>
  <si>
    <t>TOTAL INTERESES EN USD</t>
  </si>
  <si>
    <t>Vencimientos_en_USD_por_servicio</t>
  </si>
  <si>
    <t>PMM29</t>
  </si>
  <si>
    <t>BONO MENDOZA 2029</t>
  </si>
  <si>
    <t>4779 BID - RP82</t>
  </si>
  <si>
    <t>BIDN44</t>
  </si>
  <si>
    <r>
      <t xml:space="preserve">Pertenece a la Ley N° 25.917 de Responabilidad Fiscal en su Capítulo V - "Endeudamiento":
Art 21) </t>
    </r>
    <r>
      <rPr>
        <sz val="11"/>
        <color theme="1"/>
        <rFont val="Arial Narrow"/>
        <family val="2"/>
      </rPr>
      <t>Los gobiernos de las provincias y de la Ciudad Autónoma de Buenos Aires tomarán las medidas necesarias para que el nivel de endeudamiento de sus jurisdicciones sea tal que en cada ejercicio fiscal los servicios de la deuda instrumentada no superen el quince por ciento (15%) de los recursos corrientes netos de transferencias por coparticipación a municipios.</t>
    </r>
  </si>
  <si>
    <t>BONO EMERGENCIA</t>
  </si>
  <si>
    <t>PMY25</t>
  </si>
  <si>
    <r>
      <t xml:space="preserve">DEUDA PÚBLICA EN PESOS </t>
    </r>
    <r>
      <rPr>
        <b/>
        <vertAlign val="superscript"/>
        <sz val="12"/>
        <color theme="0"/>
        <rFont val="Arial Narrow"/>
        <family val="2"/>
      </rPr>
      <t>(1)</t>
    </r>
  </si>
  <si>
    <r>
      <t xml:space="preserve">Moneda / Currency </t>
    </r>
    <r>
      <rPr>
        <b/>
        <vertAlign val="superscript"/>
        <sz val="11"/>
        <color theme="0"/>
        <rFont val="Arial Narrow"/>
        <family val="2"/>
      </rPr>
      <t>(1)</t>
    </r>
  </si>
  <si>
    <t>TGP</t>
  </si>
  <si>
    <t>Bono de Conversión ANSES</t>
  </si>
  <si>
    <t>PMM31</t>
  </si>
  <si>
    <r>
      <t xml:space="preserve">Pertenece al prospecto del Bono Mendoza 2029 (PMM29)  "Compromisos - Limitación a los Gravámenes":
(e) </t>
    </r>
    <r>
      <rPr>
        <sz val="11"/>
        <color theme="1"/>
        <rFont val="Arial Narrow"/>
        <family val="2"/>
      </rPr>
      <t>cualquier Gravamen que garantice Deuda de la Provincia, constituido sobre el derecho de la Provincia a percibir Pagos en Coparticipación; con la salvedad que el monto de capital total de la Deuda así garantizada y pendiente de pago en cualquier momento no podrá superar un monto tal que provoque que la Relación de Deuda Garantizada por la Coparticipación Trimestral supere el 50%.</t>
    </r>
  </si>
  <si>
    <r>
      <t xml:space="preserve">Pertenece al prospecto del Bono Mendoza 2029 (PMM29)  "Compromisos - Compromisos de cobertura de interés":                                                                                                                                            </t>
    </r>
    <r>
      <rPr>
        <sz val="11"/>
        <color theme="1"/>
        <rFont val="Arial Narrow"/>
        <family val="2"/>
      </rPr>
      <t>La Provincia ha acordado que no incurrirá, asumirá o garantizará y no permitirá que ninguna Entidad Provincial incurra en ninguna Deuda, con la excepción de que, a la fecha en que se proponga incurrir, el monto de los “Gastos de Interés” incurridos durante los anteriores doce meses finalizados en el trimestre fiscales más recientes, dependiendo el caso, no exceda el 13% de los Ingresos obtenidos durante el referido período de doce meses.</t>
    </r>
  </si>
  <si>
    <r>
      <t xml:space="preserve">Pertenece al prospecto del Bono Mendoza 2029 (PMM29)  "Compromisos - Limitación a los Gravámenes":
(h) </t>
    </r>
    <r>
      <rPr>
        <sz val="11"/>
        <color theme="1"/>
        <rFont val="Arial Narrow"/>
        <family val="2"/>
      </rPr>
      <t>cualquier otro gravamen, diferente de aquellos Gravámenes relacionados con el derecho de la Provincia a recibir Pagos en Coparticipación, que garanticen Deuda de la Provincia en un monto total de capital pendiente de pago que no supere en ningún momento el 10% de los Ingresos anuales de la Provincia para el período que incluye los cuatro trimestres fiscales consecutivos más recientes que finalicen antes de la fecha en que se incurra dicho Gravamen.</t>
    </r>
  </si>
  <si>
    <r>
      <t xml:space="preserve">"Compromisos - Limitación a los Gravámenes":
(e) </t>
    </r>
    <r>
      <rPr>
        <sz val="11"/>
        <color theme="1"/>
        <rFont val="Arial Narrow"/>
        <family val="2"/>
      </rPr>
      <t>cualquier Gravamen que garantice Deuda de la Provincia que involucre el derecho de la Provincia a percibir Pagos en Coparticipación; con la salvedad que la Deuda así garantizada no deberá provocar que el Ratio de Deuda Garantizada por la Coparticipación supere el 50% en el trimestre fiscal más reciente que finalice antes de la fecha de cálculo.</t>
    </r>
  </si>
  <si>
    <t>Banco Nación-Refinanciación 2022</t>
  </si>
  <si>
    <t>BNAM27</t>
  </si>
  <si>
    <t>Check</t>
  </si>
  <si>
    <t>4312 BID PLAN BELGRANO</t>
  </si>
  <si>
    <t>8867 BIRF - GIRSAR</t>
  </si>
  <si>
    <t>BIRE50</t>
  </si>
  <si>
    <t>Coparticipación Federal de Impuestos</t>
  </si>
  <si>
    <t>Mensual</t>
  </si>
  <si>
    <t>Automático</t>
  </si>
  <si>
    <t>10-y Bond/LIBOR 12M (mayor) + 3,70%</t>
  </si>
  <si>
    <t>Otras Transferencias Nacionales</t>
  </si>
  <si>
    <t>Badlar Públicos + 2%</t>
  </si>
  <si>
    <t>Trimestral</t>
  </si>
  <si>
    <t>Semestral</t>
  </si>
  <si>
    <t>BADLAR Bancos Privados + 3%</t>
  </si>
  <si>
    <t xml:space="preserve">Tasa Base Libor 3 M + Margen BID </t>
  </si>
  <si>
    <t>Libor 6M + 1,35%</t>
  </si>
  <si>
    <t>Sin garantía</t>
  </si>
  <si>
    <t>BADLAR Bcos Priv</t>
  </si>
  <si>
    <t>BADLAR Bancos Privados + 4%</t>
  </si>
  <si>
    <t>BADLAR Bancos Privados</t>
  </si>
  <si>
    <t>-</t>
  </si>
  <si>
    <t>Títulos de Deuda SVS</t>
  </si>
  <si>
    <t>PMJ25</t>
  </si>
  <si>
    <t>BADLAR Bancos Privados + 5,90%</t>
  </si>
  <si>
    <t>8712 BIRF - Proyecto Integral Hábitat y Vivienda</t>
  </si>
  <si>
    <t>BIRF34</t>
  </si>
  <si>
    <t>Promedio        2030-2050</t>
  </si>
  <si>
    <t>TÍTULOS DE DEUDA SVS</t>
  </si>
  <si>
    <t>Prom Resto 2030-2050</t>
  </si>
  <si>
    <t>C</t>
  </si>
  <si>
    <t>GF</t>
  </si>
  <si>
    <t>BNA</t>
  </si>
  <si>
    <t>BI</t>
  </si>
  <si>
    <t>BN</t>
  </si>
  <si>
    <t>TB</t>
  </si>
  <si>
    <r>
      <rPr>
        <vertAlign val="superscript"/>
        <sz val="12"/>
        <color theme="1"/>
        <rFont val="Arial Narrow"/>
        <family val="2"/>
      </rPr>
      <t>(1)</t>
    </r>
    <r>
      <rPr>
        <sz val="12"/>
        <color theme="1"/>
        <rFont val="Arial Narrow"/>
        <family val="2"/>
      </rPr>
      <t xml:space="preserve"> Se incluye Endeudamiento con el Fondo Fiduciario Federal de Infraestructura Regional (FFFIR) ajustable por el Costo de la Construcción (ICC) con un tope máximo de 17%.</t>
    </r>
  </si>
  <si>
    <t>CER (Fin de Período)</t>
  </si>
  <si>
    <t>FFFIR Cloacas Tunuyán - Tupungato</t>
  </si>
  <si>
    <t>Cap</t>
  </si>
  <si>
    <t>Int</t>
  </si>
  <si>
    <t>I</t>
  </si>
  <si>
    <t>CARACTERÍSTICA DE LOS AVALES Y/O GARANTÍAS OTORGADAS</t>
  </si>
  <si>
    <t>En millones de $</t>
  </si>
  <si>
    <t>Beneficiario</t>
  </si>
  <si>
    <t>Marco Legal</t>
  </si>
  <si>
    <t>Proyecto</t>
  </si>
  <si>
    <t>Programa</t>
  </si>
  <si>
    <t>Monto del Contrato</t>
  </si>
  <si>
    <t>Moneda</t>
  </si>
  <si>
    <t>Garantía de Contraparte</t>
  </si>
  <si>
    <t>Saldo Adeudado</t>
  </si>
  <si>
    <t>Condiciones Financieras</t>
  </si>
  <si>
    <t>Plazo</t>
  </si>
  <si>
    <t>Gracia</t>
  </si>
  <si>
    <t>Tasa</t>
  </si>
  <si>
    <t>Cantidad de Cuotas</t>
  </si>
  <si>
    <t>Periodicidad</t>
  </si>
  <si>
    <t>No hay avales y/o garantías otorgados</t>
  </si>
  <si>
    <t>BIDE37</t>
  </si>
  <si>
    <t>Total</t>
  </si>
  <si>
    <t>2030-2050</t>
  </si>
  <si>
    <t>GRÁFICOS</t>
  </si>
  <si>
    <t>COMPOSICIÓN DE LA DEUDA PÚBLICA POR TASA DE INTERÉS</t>
  </si>
  <si>
    <t>COMPOSICIÓN DE LA DEUDA PÚBLICA POR MONEDA</t>
  </si>
  <si>
    <t>% del Total</t>
  </si>
  <si>
    <t xml:space="preserve"> % del Total</t>
  </si>
  <si>
    <t>PERFIL DE VENCIMIENTO DEUDA PÚBLICA EN PESOS</t>
  </si>
  <si>
    <t>PERFIL DE VENCIMIENTO DEUDA PÚBLICA EN DÓLARES</t>
  </si>
  <si>
    <t>Millones de USD</t>
  </si>
  <si>
    <t>Millones de $</t>
  </si>
  <si>
    <t>PERFIL DE VENCIMIENTOS DEUDA PÚBLICA EN DÓLARES POR TIPO DE SERVICIO</t>
  </si>
  <si>
    <t>Millones de USD. Capital e Interés como % del servicio total</t>
  </si>
  <si>
    <t>Millones de $. Capital e Interés como % del servicio total</t>
  </si>
  <si>
    <t>PERFIL DE VENCIMIENTOS DEUDA PÚBLICA EN PESOS POR TIPO DE SERVICIO</t>
  </si>
  <si>
    <t>PERFIL DE VENCIMIENTO DEUDA PÚBLICA EN PESOS POR ACREEDOR</t>
  </si>
  <si>
    <t>PERFIL DE VENCIMIENTO DEUDA PÚBLICA EN DÓLARES POR ACREEDOR</t>
  </si>
  <si>
    <t>TÍTULOS DE DEUDA CER CLASE 1</t>
  </si>
  <si>
    <t>TÍTULOS DE DEUDA CER CLASE 2</t>
  </si>
  <si>
    <t>PMD25</t>
  </si>
  <si>
    <t>PMM27</t>
  </si>
  <si>
    <t>Pesos Ajustados</t>
  </si>
  <si>
    <t xml:space="preserve">CER </t>
  </si>
  <si>
    <t>Cupón Cero</t>
  </si>
  <si>
    <t>FFFIRS33</t>
  </si>
  <si>
    <r>
      <t xml:space="preserve">BONO MENDOZA 2029 </t>
    </r>
    <r>
      <rPr>
        <vertAlign val="superscript"/>
        <sz val="11"/>
        <rFont val="Arial Narrow"/>
        <family val="2"/>
      </rPr>
      <t>(1)</t>
    </r>
  </si>
  <si>
    <r>
      <rPr>
        <vertAlign val="superscript"/>
        <sz val="9"/>
        <color theme="1"/>
        <rFont val="Arial Narrow"/>
        <family val="2"/>
      </rPr>
      <t xml:space="preserve">(1) </t>
    </r>
    <r>
      <rPr>
        <sz val="9"/>
        <color theme="1"/>
        <rFont val="Arial Narrow"/>
        <family val="2"/>
      </rPr>
      <t>Tasa de Interés: desde e incluyendo el 19 de mayo de 2020 hasta y excluyendo el 19 de septiembre de 2021, 2,75%; desde e incluyendo el 19 de septiembre de 2021 hasta y excluyendo el 19 de marzo de 2023, 4,25%; desde e incluyendo el 19 de marzo de 2023 hasta y excluyendo el 19 de marzo de 2029, 5,75%.</t>
    </r>
  </si>
  <si>
    <t>Fuente: MHyF, DGDP</t>
  </si>
  <si>
    <t xml:space="preserve">Fuente MHyF, DGDP </t>
  </si>
  <si>
    <t>Fuente MHyF, DGDP</t>
  </si>
  <si>
    <t xml:space="preserve">PERFIL DE VENCIMIENTOS DEUDA PÚBLICA EN PESOS </t>
  </si>
  <si>
    <t>POR TIPO DE SERVICIO</t>
  </si>
  <si>
    <t xml:space="preserve">Fuente: MHyF, DGDP </t>
  </si>
  <si>
    <t>Deuda TOTAL/PBG*</t>
  </si>
  <si>
    <t>*Nota: A partir de septiembre de 2024, este ratio no resulta directamente comparable con informes anteriores, debido al cambio de base del PBG a 2004, publicado por la DEIE el día 27/08/2024.</t>
  </si>
  <si>
    <t>(p)</t>
  </si>
  <si>
    <t>(p) Dato provisrio</t>
  </si>
  <si>
    <t>Composición por Acreedor</t>
  </si>
  <si>
    <t>Pesos ajustados</t>
  </si>
  <si>
    <t>Composición por Moneda (solo Pesos)</t>
  </si>
  <si>
    <t>(2) Deuda Flotante ADMINISTRACIÓN CENTRAL (a)</t>
  </si>
  <si>
    <t>Banco Nación - Metrotranvía Mza</t>
  </si>
  <si>
    <t>BNAY30</t>
  </si>
  <si>
    <t>Tasa TAMAR + Margen de Puntos Básicos</t>
  </si>
  <si>
    <t>Títulos de Deuda TAMAR CLASE 1</t>
  </si>
  <si>
    <t>Títulos de Deuda TAMAR CLASE 2</t>
  </si>
  <si>
    <t>TAMAR + 4,75%</t>
  </si>
  <si>
    <t>TAMAR + 5,5%</t>
  </si>
  <si>
    <t>TAMAR</t>
  </si>
  <si>
    <r>
      <t xml:space="preserve">8712 BIRF - Proyecto Integral Hábitat y Vivienda </t>
    </r>
    <r>
      <rPr>
        <vertAlign val="superscript"/>
        <sz val="11"/>
        <rFont val="Arial Narrow"/>
        <family val="2"/>
      </rPr>
      <t>(2)</t>
    </r>
  </si>
  <si>
    <r>
      <rPr>
        <vertAlign val="superscript"/>
        <sz val="9"/>
        <color theme="1"/>
        <rFont val="Arial Narrow"/>
        <family val="2"/>
      </rPr>
      <t>(2)</t>
    </r>
    <r>
      <rPr>
        <sz val="9"/>
        <color theme="1"/>
        <rFont val="Arial Narrow"/>
        <family val="2"/>
      </rPr>
      <t xml:space="preserve"> La administración y gestión de los fondos provenientes del Préstamo es realizada por el IPV</t>
    </r>
  </si>
  <si>
    <t>(1) Se incluye Endeudamiento con el Fondo Fiduciario Federal de Infraestructura Regional (FFFIR) ajustable por el Costo de la Construcción (ICC) con un tope máximo de 17% para 2020 y 2021.</t>
  </si>
  <si>
    <t>PMJ26</t>
  </si>
  <si>
    <t>PMD26</t>
  </si>
  <si>
    <t>Año</t>
  </si>
  <si>
    <t xml:space="preserve">Servicio en ars </t>
  </si>
  <si>
    <t>Servicio en USD</t>
  </si>
  <si>
    <t>2do Trimestre</t>
  </si>
  <si>
    <t xml:space="preserve"> (A) (IPC Junio 2025) /(IPC Periodo) </t>
  </si>
  <si>
    <t>(a) Neto de Fondo de Resarcimiento de los Daños de la Promoción Industrial</t>
  </si>
  <si>
    <t>(3) x (A) = Deuda TOTAL ADMINISTRACIÓN CENTRAL medida en PESOS de Junio de 2025</t>
  </si>
  <si>
    <t>(3+4) x (A)= Deuda TOTAL medida en PESOS de Junio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</si>
</sst>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1">
    <numFmt numFmtId="44" formatCode="_-&quot;$&quot;\ * #,##0.00_-;\-&quot;$&quot;\ * #,##0.00_-;_-&quot;$&quot;\ * &quot;-&quot;??_-;_-@_-"/>
    <numFmt numFmtId="43" formatCode="_-* #,##0.00_-;\-* #,##0.00_-;_-* &quot;-&quot;??_-;_-@_-"/>
    <numFmt numFmtId="164" formatCode="[$ARS]\ #,##0.00"/>
    <numFmt numFmtId="165" formatCode="[$USD]\ #,##0.00"/>
    <numFmt numFmtId="166" formatCode="_ * #,##0.00_ ;_ * \-#,##0.00_ ;_ * &quot;-&quot;??_ ;_ @_ "/>
    <numFmt numFmtId="167" formatCode="[$-409]mmm\-yy;@"/>
    <numFmt numFmtId="168" formatCode="0.0%"/>
    <numFmt numFmtId="169" formatCode="0.0000%"/>
    <numFmt numFmtId="170" formatCode="_ * #,##0_ ;_ * \-#,##0_ ;_ * &quot;-&quot;??_ ;_ @_ "/>
    <numFmt numFmtId="171" formatCode="0.000"/>
    <numFmt numFmtId="172" formatCode="#,##0.0"/>
    <numFmt numFmtId="173" formatCode="&quot;$&quot;#,##0.00"/>
    <numFmt numFmtId="174" formatCode="#,##0.0_ ;\-#,##0.0\ "/>
    <numFmt numFmtId="175" formatCode="#,##0.00_ ;\-#,##0.00\ "/>
    <numFmt numFmtId="176" formatCode="0.000%"/>
    <numFmt numFmtId="177" formatCode="_ * #,##0.0_ ;_ * \-#,##0.0_ ;_ * &quot;-&quot;??_ ;_ @_ "/>
    <numFmt numFmtId="178" formatCode="[$USD]\ #,##0.000000"/>
    <numFmt numFmtId="179" formatCode="_ * #,##0.00000000_ ;_ * \-#,##0.00000000_ ;_ * &quot;-&quot;??_ ;_ @_ "/>
    <numFmt numFmtId="180" formatCode="0.0"/>
    <numFmt numFmtId="181" formatCode="#,##0.00_ ;[Red]\-#,##0.00\ "/>
    <numFmt numFmtId="182" formatCode="mmmm\-yy"/>
    <numFmt numFmtId="183" formatCode="_-* #,##0.00\ _€_-;\-* #,##0.00\ _€_-;_-* &quot;-&quot;??\ _€_-;_-@_-"/>
    <numFmt numFmtId="184" formatCode="[$USD]\ #,##0.00000000000000000000"/>
    <numFmt numFmtId="185" formatCode="[$ARS]\ #,##0.00000000000"/>
    <numFmt numFmtId="186" formatCode="[$ARS]\ #,##0.0000000000000"/>
    <numFmt numFmtId="187" formatCode="[$ARS]\ #,##0.0000000000000000"/>
    <numFmt numFmtId="188" formatCode="[$ARS]\ #,##0.00000000000000000"/>
    <numFmt numFmtId="189" formatCode="[$ARS]\ #,##0.0000000000000000000"/>
    <numFmt numFmtId="190" formatCode="[$ARS]\ #,##0.00000000000000000000"/>
    <numFmt numFmtId="191" formatCode="[$ARS]\ #,##0.000000000000000000000"/>
    <numFmt numFmtId="192" formatCode="0.00000"/>
  </numFmts>
  <fonts count="58" x14ac:knownFonts="1">
    <font>
      <sz val="11"/>
      <color theme="1"/>
      <name val="Calibri"/>
      <family val="2"/>
      <scheme val="minor"/>
    </font>
    <font>
      <sz val="11"/>
      <color theme="1"/>
      <name val="Arial Narrow"/>
      <family val="2"/>
    </font>
    <font>
      <sz val="11"/>
      <color theme="1"/>
      <name val="Calibri"/>
      <family val="2"/>
      <scheme val="minor"/>
    </font>
    <font>
      <sz val="9"/>
      <color indexed="81"/>
      <name val="Tahoma"/>
      <family val="2"/>
    </font>
    <font>
      <sz val="11"/>
      <color theme="1"/>
      <name val="Arial Narrow"/>
      <family val="2"/>
    </font>
    <font>
      <sz val="12"/>
      <color theme="1"/>
      <name val="Arial Narrow"/>
      <family val="2"/>
    </font>
    <font>
      <b/>
      <sz val="12"/>
      <color theme="0"/>
      <name val="Arial Narrow"/>
      <family val="2"/>
    </font>
    <font>
      <sz val="12"/>
      <name val="Arial Narrow"/>
      <family val="2"/>
    </font>
    <font>
      <b/>
      <sz val="11"/>
      <color theme="0"/>
      <name val="Arial Narrow"/>
      <family val="2"/>
    </font>
    <font>
      <b/>
      <sz val="11"/>
      <color theme="1"/>
      <name val="Arial Narrow"/>
      <family val="2"/>
    </font>
    <font>
      <b/>
      <sz val="16"/>
      <color theme="1"/>
      <name val="Arial Narrow"/>
      <family val="2"/>
    </font>
    <font>
      <sz val="13"/>
      <color rgb="FF000099"/>
      <name val="Arial Narrow"/>
      <family val="2"/>
    </font>
    <font>
      <sz val="11"/>
      <name val="Arial Narrow"/>
      <family val="2"/>
    </font>
    <font>
      <b/>
      <sz val="11"/>
      <color theme="0"/>
      <name val="Calibri"/>
      <family val="2"/>
      <scheme val="minor"/>
    </font>
    <font>
      <sz val="11"/>
      <color theme="0"/>
      <name val="Calibri"/>
      <family val="2"/>
      <scheme val="minor"/>
    </font>
    <font>
      <sz val="11"/>
      <color theme="0"/>
      <name val="Arial Narrow"/>
      <family val="2"/>
    </font>
    <font>
      <b/>
      <sz val="11"/>
      <name val="Arial Narrow"/>
      <family val="2"/>
    </font>
    <font>
      <sz val="9"/>
      <color theme="1"/>
      <name val="Arial Narrow"/>
      <family val="2"/>
    </font>
    <font>
      <sz val="10"/>
      <name val="Arial Narrow"/>
      <family val="2"/>
    </font>
    <font>
      <b/>
      <sz val="10"/>
      <color theme="0"/>
      <name val="Arial Narrow"/>
      <family val="2"/>
    </font>
    <font>
      <b/>
      <sz val="10"/>
      <name val="Arial Narrow"/>
      <family val="2"/>
    </font>
    <font>
      <b/>
      <sz val="12"/>
      <color theme="1"/>
      <name val="Arial Narrow"/>
      <family val="2"/>
    </font>
    <font>
      <sz val="10"/>
      <color theme="1"/>
      <name val="Arial Narrow"/>
      <family val="2"/>
    </font>
    <font>
      <sz val="5"/>
      <color theme="0"/>
      <name val="Calibri"/>
      <family val="2"/>
      <scheme val="minor"/>
    </font>
    <font>
      <b/>
      <sz val="11"/>
      <color theme="1"/>
      <name val="Calibri"/>
      <family val="2"/>
      <scheme val="minor"/>
    </font>
    <font>
      <sz val="11"/>
      <color rgb="FF000000"/>
      <name val="Calibri"/>
      <family val="2"/>
      <scheme val="minor"/>
    </font>
    <font>
      <b/>
      <sz val="10"/>
      <color theme="1"/>
      <name val="Arial Narrow"/>
      <family val="2"/>
    </font>
    <font>
      <sz val="11"/>
      <color rgb="FFFF0000"/>
      <name val="Arial Narrow"/>
      <family val="2"/>
    </font>
    <font>
      <vertAlign val="superscript"/>
      <sz val="11"/>
      <name val="Arial Narrow"/>
      <family val="2"/>
    </font>
    <font>
      <b/>
      <vertAlign val="superscript"/>
      <sz val="12"/>
      <color theme="0"/>
      <name val="Arial Narrow"/>
      <family val="2"/>
    </font>
    <font>
      <b/>
      <vertAlign val="superscript"/>
      <sz val="11"/>
      <color theme="0"/>
      <name val="Arial Narrow"/>
      <family val="2"/>
    </font>
    <font>
      <sz val="11"/>
      <color rgb="FFFF0000"/>
      <name val="Calibri"/>
      <family val="2"/>
      <scheme val="minor"/>
    </font>
    <font>
      <sz val="11"/>
      <color rgb="FF000099"/>
      <name val="Calibri"/>
      <family val="2"/>
      <scheme val="minor"/>
    </font>
    <font>
      <b/>
      <sz val="9"/>
      <color rgb="FF000099"/>
      <name val="Arial Narrow"/>
      <family val="2"/>
    </font>
    <font>
      <vertAlign val="superscript"/>
      <sz val="9"/>
      <color theme="1"/>
      <name val="Arial Narrow"/>
      <family val="2"/>
    </font>
    <font>
      <b/>
      <sz val="9"/>
      <color theme="1"/>
      <name val="Arial Narrow"/>
      <family val="2"/>
    </font>
    <font>
      <b/>
      <sz val="11"/>
      <color rgb="FF000099"/>
      <name val="Calibri"/>
      <family val="2"/>
      <scheme val="minor"/>
    </font>
    <font>
      <b/>
      <sz val="11"/>
      <color rgb="FFFF0000"/>
      <name val="Arial Narrow"/>
      <family val="2"/>
    </font>
    <font>
      <sz val="12"/>
      <color theme="0"/>
      <name val="Arial Narrow"/>
      <family val="2"/>
    </font>
    <font>
      <sz val="12"/>
      <color theme="1"/>
      <name val="Calibri"/>
      <family val="2"/>
      <scheme val="minor"/>
    </font>
    <font>
      <vertAlign val="superscript"/>
      <sz val="12"/>
      <color theme="1"/>
      <name val="Arial Narrow"/>
      <family val="2"/>
    </font>
    <font>
      <sz val="11"/>
      <color theme="5"/>
      <name val="Calibri"/>
      <family val="2"/>
      <scheme val="minor"/>
    </font>
    <font>
      <b/>
      <sz val="14"/>
      <color theme="1"/>
      <name val="Arial Narrow"/>
      <family val="2"/>
    </font>
    <font>
      <b/>
      <u/>
      <sz val="11"/>
      <color theme="1"/>
      <name val="Calibri"/>
      <family val="2"/>
      <scheme val="minor"/>
    </font>
    <font>
      <b/>
      <sz val="9"/>
      <color theme="0"/>
      <name val="Arial Narrow"/>
      <family val="2"/>
    </font>
    <font>
      <b/>
      <sz val="9"/>
      <color theme="0"/>
      <name val="Arial"/>
      <family val="2"/>
    </font>
    <font>
      <sz val="9"/>
      <color theme="0"/>
      <name val="Calibri"/>
      <family val="2"/>
      <scheme val="minor"/>
    </font>
    <font>
      <b/>
      <sz val="9"/>
      <name val="Arial"/>
      <family val="2"/>
    </font>
    <font>
      <sz val="9"/>
      <name val="Arial"/>
      <family val="2"/>
    </font>
    <font>
      <sz val="10"/>
      <color theme="1"/>
      <name val="Arial"/>
      <family val="2"/>
    </font>
    <font>
      <sz val="10"/>
      <color indexed="8"/>
      <name val="Arial"/>
      <family val="2"/>
    </font>
    <font>
      <b/>
      <sz val="16"/>
      <color theme="1"/>
      <name val="Calibri"/>
      <family val="2"/>
      <scheme val="minor"/>
    </font>
    <font>
      <b/>
      <sz val="14"/>
      <color rgb="FF000000"/>
      <name val="Arial Narrow"/>
      <family val="2"/>
    </font>
    <font>
      <sz val="13"/>
      <color rgb="FF000F9F"/>
      <name val="Arial Narrow"/>
      <family val="2"/>
    </font>
    <font>
      <sz val="12"/>
      <color rgb="FF000F9F"/>
      <name val="Arial Narrow"/>
      <family val="2"/>
    </font>
    <font>
      <vertAlign val="superscript"/>
      <sz val="11"/>
      <color theme="1"/>
      <name val="Arial Narrow"/>
      <family val="2"/>
    </font>
    <font>
      <sz val="12"/>
      <name val="Arial"/>
      <family val="2"/>
    </font>
    <font>
      <b/>
      <sz val="12"/>
      <color theme="1"/>
      <name val="Calibri"/>
      <family val="2"/>
      <scheme val="minor"/>
    </font>
  </fonts>
  <fills count="11">
    <fill>
      <patternFill patternType="none"/>
    </fill>
    <fill>
      <patternFill patternType="gray125"/>
    </fill>
    <fill>
      <patternFill patternType="solid">
        <fgColor theme="0"/>
        <bgColor indexed="64"/>
      </patternFill>
    </fill>
    <fill>
      <patternFill patternType="solid">
        <fgColor theme="3" tint="-0.249977111117893"/>
        <bgColor indexed="64"/>
      </patternFill>
    </fill>
    <fill>
      <patternFill patternType="solid">
        <fgColor rgb="FFFFFF00"/>
        <bgColor indexed="64"/>
      </patternFill>
    </fill>
    <fill>
      <patternFill patternType="solid">
        <fgColor rgb="FF000F9F"/>
        <bgColor indexed="64"/>
      </patternFill>
    </fill>
    <fill>
      <patternFill patternType="solid">
        <fgColor rgb="FF3CB4E5"/>
        <bgColor indexed="64"/>
      </patternFill>
    </fill>
    <fill>
      <patternFill patternType="solid">
        <fgColor rgb="FFC8A977"/>
        <bgColor indexed="64"/>
      </patternFill>
    </fill>
    <fill>
      <patternFill patternType="solid">
        <fgColor rgb="FFFFFFFF"/>
        <bgColor indexed="64"/>
      </patternFill>
    </fill>
    <fill>
      <patternFill patternType="solid">
        <fgColor rgb="FF00B0F0"/>
        <bgColor indexed="64"/>
      </patternFill>
    </fill>
    <fill>
      <patternFill patternType="solid">
        <fgColor theme="5" tint="0.59999389629810485"/>
        <bgColor indexed="64"/>
      </patternFill>
    </fill>
  </fills>
  <borders count="22">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style="thin">
        <color indexed="64"/>
      </top>
      <bottom style="thin">
        <color indexed="64"/>
      </bottom>
      <diagonal/>
    </border>
  </borders>
  <cellStyleXfs count="12">
    <xf numFmtId="0" fontId="0" fillId="0" borderId="0"/>
    <xf numFmtId="166"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0" fontId="49" fillId="0" borderId="0"/>
    <xf numFmtId="181" fontId="50" fillId="0" borderId="0" applyFont="0" applyFill="0" applyBorder="0" applyAlignment="0" applyProtection="0"/>
    <xf numFmtId="166" fontId="2" fillId="0" borderId="0" applyFont="0" applyFill="0" applyBorder="0" applyAlignment="0" applyProtection="0"/>
    <xf numFmtId="18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166" fontId="2" fillId="0" borderId="0" applyFont="0" applyFill="0" applyBorder="0" applyAlignment="0" applyProtection="0"/>
  </cellStyleXfs>
  <cellXfs count="331">
    <xf numFmtId="0" fontId="0" fillId="0" borderId="0" xfId="0"/>
    <xf numFmtId="0" fontId="4" fillId="0" borderId="0" xfId="0" applyFont="1"/>
    <xf numFmtId="164" fontId="5" fillId="0" borderId="0" xfId="0" applyNumberFormat="1" applyFont="1" applyAlignment="1">
      <alignment vertical="center"/>
    </xf>
    <xf numFmtId="0" fontId="4" fillId="0" borderId="0" xfId="0" applyFont="1" applyAlignment="1">
      <alignment vertical="center"/>
    </xf>
    <xf numFmtId="164" fontId="7" fillId="0" borderId="0" xfId="0" applyNumberFormat="1" applyFont="1" applyAlignment="1">
      <alignment vertical="center"/>
    </xf>
    <xf numFmtId="164" fontId="11" fillId="0" borderId="0" xfId="0" applyNumberFormat="1" applyFont="1" applyAlignment="1">
      <alignment vertical="center"/>
    </xf>
    <xf numFmtId="43" fontId="4" fillId="0" borderId="0" xfId="0" applyNumberFormat="1" applyFont="1"/>
    <xf numFmtId="164" fontId="10" fillId="0" borderId="0" xfId="0" applyNumberFormat="1" applyFont="1" applyAlignment="1">
      <alignment horizontal="left" vertical="center"/>
    </xf>
    <xf numFmtId="164" fontId="12" fillId="0" borderId="2" xfId="0" applyNumberFormat="1" applyFont="1" applyBorder="1" applyAlignment="1">
      <alignment vertical="center"/>
    </xf>
    <xf numFmtId="164" fontId="12" fillId="0" borderId="2" xfId="0" applyNumberFormat="1" applyFont="1" applyBorder="1" applyAlignment="1">
      <alignment horizontal="center" vertical="center"/>
    </xf>
    <xf numFmtId="0" fontId="1" fillId="0" borderId="0" xfId="0" applyFont="1" applyAlignment="1">
      <alignment vertical="center"/>
    </xf>
    <xf numFmtId="165" fontId="12" fillId="0" borderId="2" xfId="0" applyNumberFormat="1" applyFont="1" applyBorder="1" applyAlignment="1">
      <alignment horizontal="center" vertical="center"/>
    </xf>
    <xf numFmtId="164" fontId="12" fillId="0" borderId="0" xfId="0" applyNumberFormat="1" applyFont="1" applyAlignment="1">
      <alignment vertical="center"/>
    </xf>
    <xf numFmtId="0" fontId="1" fillId="0" borderId="0" xfId="0" applyFont="1"/>
    <xf numFmtId="164" fontId="12" fillId="2" borderId="0" xfId="0" applyNumberFormat="1" applyFont="1" applyFill="1" applyAlignment="1">
      <alignment vertical="center"/>
    </xf>
    <xf numFmtId="166" fontId="1" fillId="0" borderId="0" xfId="1" applyFont="1" applyBorder="1" applyAlignment="1">
      <alignment horizontal="center"/>
    </xf>
    <xf numFmtId="0" fontId="15" fillId="0" borderId="0" xfId="0" applyFont="1"/>
    <xf numFmtId="0" fontId="14" fillId="0" borderId="0" xfId="0" applyFont="1" applyAlignment="1">
      <alignment horizontal="center" vertical="center"/>
    </xf>
    <xf numFmtId="43" fontId="0" fillId="0" borderId="0" xfId="0" applyNumberFormat="1"/>
    <xf numFmtId="167" fontId="12" fillId="2" borderId="2" xfId="0" applyNumberFormat="1" applyFont="1" applyFill="1" applyBorder="1" applyAlignment="1">
      <alignment horizontal="center" vertical="center"/>
    </xf>
    <xf numFmtId="3" fontId="12" fillId="0" borderId="2" xfId="0" applyNumberFormat="1" applyFont="1" applyBorder="1" applyAlignment="1">
      <alignment horizontal="center" vertical="center"/>
    </xf>
    <xf numFmtId="0" fontId="8" fillId="0" borderId="0" xfId="0" applyFont="1" applyAlignment="1">
      <alignment horizontal="center" vertical="center"/>
    </xf>
    <xf numFmtId="164" fontId="8" fillId="0" borderId="0" xfId="0" applyNumberFormat="1" applyFont="1" applyAlignment="1">
      <alignment vertical="center"/>
    </xf>
    <xf numFmtId="164" fontId="16" fillId="0" borderId="0" xfId="0" applyNumberFormat="1" applyFont="1" applyAlignment="1">
      <alignment vertical="center"/>
    </xf>
    <xf numFmtId="164" fontId="8" fillId="0" borderId="0" xfId="0" applyNumberFormat="1" applyFont="1" applyAlignment="1">
      <alignment horizontal="left" vertical="center" wrapText="1"/>
    </xf>
    <xf numFmtId="165" fontId="16" fillId="0" borderId="2" xfId="0" applyNumberFormat="1" applyFont="1" applyBorder="1" applyAlignment="1">
      <alignment horizontal="center" vertical="center"/>
    </xf>
    <xf numFmtId="0" fontId="17" fillId="0" borderId="0" xfId="0" applyFont="1" applyAlignment="1">
      <alignment horizontal="left"/>
    </xf>
    <xf numFmtId="164" fontId="18" fillId="0" borderId="2" xfId="0" applyNumberFormat="1" applyFont="1" applyBorder="1" applyAlignment="1">
      <alignment horizontal="center" vertical="center" wrapText="1"/>
    </xf>
    <xf numFmtId="10" fontId="18" fillId="0" borderId="2" xfId="2" applyNumberFormat="1" applyFont="1" applyFill="1" applyBorder="1" applyAlignment="1">
      <alignment horizontal="center" vertical="center" wrapText="1"/>
    </xf>
    <xf numFmtId="164" fontId="12" fillId="0" borderId="0" xfId="0" applyNumberFormat="1" applyFont="1" applyAlignment="1">
      <alignment horizontal="center" vertical="center"/>
    </xf>
    <xf numFmtId="166" fontId="17" fillId="0" borderId="0" xfId="1" applyFont="1" applyBorder="1" applyAlignment="1">
      <alignment horizontal="left"/>
    </xf>
    <xf numFmtId="166" fontId="1" fillId="0" borderId="0" xfId="1" applyFont="1" applyAlignment="1">
      <alignment vertical="center"/>
    </xf>
    <xf numFmtId="166" fontId="0" fillId="0" borderId="0" xfId="1" applyFont="1"/>
    <xf numFmtId="170" fontId="1" fillId="0" borderId="0" xfId="1" applyNumberFormat="1" applyFont="1" applyAlignment="1">
      <alignment vertical="center"/>
    </xf>
    <xf numFmtId="0" fontId="17" fillId="0" borderId="7" xfId="0" applyFont="1" applyBorder="1"/>
    <xf numFmtId="0" fontId="17" fillId="0" borderId="0" xfId="0" applyFont="1"/>
    <xf numFmtId="0" fontId="22" fillId="0" borderId="0" xfId="0" applyFont="1" applyAlignment="1">
      <alignment wrapText="1"/>
    </xf>
    <xf numFmtId="4" fontId="22" fillId="0" borderId="2" xfId="0" applyNumberFormat="1" applyFont="1" applyBorder="1" applyAlignment="1">
      <alignment horizontal="center" vertical="center"/>
    </xf>
    <xf numFmtId="171" fontId="22" fillId="0" borderId="2" xfId="0" applyNumberFormat="1" applyFont="1" applyBorder="1" applyAlignment="1">
      <alignment horizontal="center" vertical="center"/>
    </xf>
    <xf numFmtId="0" fontId="1" fillId="0" borderId="0" xfId="0" applyFont="1" applyAlignment="1">
      <alignment wrapText="1"/>
    </xf>
    <xf numFmtId="170" fontId="1" fillId="0" borderId="0" xfId="1" applyNumberFormat="1" applyFont="1"/>
    <xf numFmtId="166" fontId="1" fillId="0" borderId="0" xfId="1" applyFont="1" applyAlignment="1">
      <alignment wrapText="1"/>
    </xf>
    <xf numFmtId="0" fontId="1" fillId="0" borderId="0" xfId="0" applyFont="1" applyAlignment="1">
      <alignment horizontal="left"/>
    </xf>
    <xf numFmtId="4" fontId="22" fillId="0" borderId="2" xfId="3" applyNumberFormat="1" applyFont="1" applyBorder="1" applyAlignment="1">
      <alignment horizontal="center" vertical="center"/>
    </xf>
    <xf numFmtId="0" fontId="19" fillId="3" borderId="2" xfId="0" applyFont="1" applyFill="1" applyBorder="1" applyAlignment="1">
      <alignment horizontal="center" vertical="center" wrapText="1"/>
    </xf>
    <xf numFmtId="0" fontId="8" fillId="3" borderId="2" xfId="0" applyFont="1" applyFill="1" applyBorder="1" applyAlignment="1">
      <alignment horizontal="center" vertical="center"/>
    </xf>
    <xf numFmtId="0" fontId="8" fillId="3" borderId="2" xfId="0" applyFont="1" applyFill="1" applyBorder="1" applyAlignment="1">
      <alignment horizontal="center" vertical="center" wrapText="1"/>
    </xf>
    <xf numFmtId="0" fontId="8" fillId="3" borderId="4" xfId="0" applyFont="1" applyFill="1" applyBorder="1" applyAlignment="1">
      <alignment horizontal="center" vertical="center" wrapText="1"/>
    </xf>
    <xf numFmtId="0" fontId="0" fillId="0" borderId="2" xfId="0" applyBorder="1" applyAlignment="1">
      <alignment horizontal="center"/>
    </xf>
    <xf numFmtId="0" fontId="0" fillId="0" borderId="2" xfId="0" applyBorder="1" applyAlignment="1">
      <alignment horizontal="center" vertical="center"/>
    </xf>
    <xf numFmtId="0" fontId="23" fillId="0" borderId="0" xfId="0" applyFont="1"/>
    <xf numFmtId="0" fontId="25" fillId="0" borderId="0" xfId="0" applyFont="1" applyAlignment="1">
      <alignment vertical="center"/>
    </xf>
    <xf numFmtId="173" fontId="17" fillId="0" borderId="0" xfId="0" applyNumberFormat="1" applyFont="1" applyAlignment="1">
      <alignment horizontal="left"/>
    </xf>
    <xf numFmtId="4" fontId="26" fillId="0" borderId="2" xfId="0" applyNumberFormat="1" applyFont="1" applyBorder="1" applyAlignment="1">
      <alignment horizontal="center" vertical="center"/>
    </xf>
    <xf numFmtId="169" fontId="1" fillId="0" borderId="0" xfId="2" applyNumberFormat="1" applyFont="1" applyAlignment="1">
      <alignment vertical="center"/>
    </xf>
    <xf numFmtId="166" fontId="1" fillId="0" borderId="0" xfId="1" applyFont="1"/>
    <xf numFmtId="166" fontId="4" fillId="0" borderId="0" xfId="1" applyFont="1"/>
    <xf numFmtId="0" fontId="27" fillId="0" borderId="0" xfId="0" applyFont="1"/>
    <xf numFmtId="4" fontId="1" fillId="0" borderId="0" xfId="0" applyNumberFormat="1" applyFont="1"/>
    <xf numFmtId="168" fontId="1" fillId="0" borderId="0" xfId="2" applyNumberFormat="1" applyFont="1"/>
    <xf numFmtId="10" fontId="1" fillId="0" borderId="0" xfId="0" applyNumberFormat="1" applyFont="1"/>
    <xf numFmtId="168" fontId="22" fillId="0" borderId="2" xfId="2" applyNumberFormat="1" applyFont="1" applyBorder="1" applyAlignment="1">
      <alignment horizontal="center" vertical="center"/>
    </xf>
    <xf numFmtId="168" fontId="22" fillId="0" borderId="2" xfId="2" applyNumberFormat="1" applyFont="1" applyFill="1" applyBorder="1" applyAlignment="1">
      <alignment horizontal="center" vertical="center"/>
    </xf>
    <xf numFmtId="172" fontId="1" fillId="0" borderId="2" xfId="1" applyNumberFormat="1" applyFont="1" applyBorder="1" applyAlignment="1">
      <alignment horizontal="center" vertical="center"/>
    </xf>
    <xf numFmtId="172" fontId="1" fillId="0" borderId="0" xfId="1" applyNumberFormat="1" applyFont="1" applyBorder="1" applyAlignment="1">
      <alignment horizontal="center"/>
    </xf>
    <xf numFmtId="172" fontId="0" fillId="0" borderId="0" xfId="0" applyNumberFormat="1"/>
    <xf numFmtId="172" fontId="12" fillId="0" borderId="0" xfId="0" applyNumberFormat="1" applyFont="1" applyAlignment="1">
      <alignment horizontal="center" vertical="center"/>
    </xf>
    <xf numFmtId="3" fontId="1" fillId="0" borderId="2" xfId="0" applyNumberFormat="1" applyFont="1" applyBorder="1" applyAlignment="1">
      <alignment horizontal="center" vertical="center" wrapText="1"/>
    </xf>
    <xf numFmtId="168" fontId="9" fillId="0" borderId="2" xfId="2" applyNumberFormat="1" applyFont="1" applyFill="1" applyBorder="1" applyAlignment="1">
      <alignment horizontal="center" vertical="center" wrapText="1"/>
    </xf>
    <xf numFmtId="0" fontId="17" fillId="0" borderId="0" xfId="0" applyFont="1" applyAlignment="1">
      <alignment horizontal="left" vertical="center" wrapText="1"/>
    </xf>
    <xf numFmtId="172" fontId="32" fillId="0" borderId="2" xfId="0" applyNumberFormat="1" applyFont="1" applyBorder="1" applyAlignment="1">
      <alignment horizontal="center" vertical="center"/>
    </xf>
    <xf numFmtId="168" fontId="32" fillId="0" borderId="2" xfId="2" applyNumberFormat="1" applyFont="1" applyBorder="1" applyAlignment="1">
      <alignment horizontal="center" vertical="center"/>
    </xf>
    <xf numFmtId="172" fontId="31" fillId="0" borderId="2" xfId="0" applyNumberFormat="1" applyFont="1" applyBorder="1" applyAlignment="1">
      <alignment horizontal="center"/>
    </xf>
    <xf numFmtId="172" fontId="32" fillId="0" borderId="2" xfId="0" applyNumberFormat="1" applyFont="1" applyBorder="1" applyAlignment="1">
      <alignment horizontal="center"/>
    </xf>
    <xf numFmtId="4" fontId="31" fillId="0" borderId="2" xfId="0" applyNumberFormat="1" applyFont="1" applyBorder="1" applyAlignment="1">
      <alignment horizontal="center"/>
    </xf>
    <xf numFmtId="175" fontId="32" fillId="0" borderId="2" xfId="0" applyNumberFormat="1" applyFont="1" applyBorder="1" applyAlignment="1">
      <alignment horizontal="center"/>
    </xf>
    <xf numFmtId="168" fontId="32" fillId="0" borderId="2" xfId="2" applyNumberFormat="1" applyFont="1" applyBorder="1" applyAlignment="1">
      <alignment horizontal="center"/>
    </xf>
    <xf numFmtId="175" fontId="32" fillId="0" borderId="2" xfId="1" applyNumberFormat="1" applyFont="1" applyBorder="1" applyAlignment="1">
      <alignment horizontal="center"/>
    </xf>
    <xf numFmtId="174" fontId="32" fillId="0" borderId="2" xfId="1" applyNumberFormat="1" applyFont="1" applyBorder="1" applyAlignment="1">
      <alignment horizontal="center"/>
    </xf>
    <xf numFmtId="166" fontId="33" fillId="0" borderId="0" xfId="1" applyFont="1" applyBorder="1" applyAlignment="1">
      <alignment horizontal="left"/>
    </xf>
    <xf numFmtId="0" fontId="33" fillId="0" borderId="0" xfId="0" applyFont="1" applyAlignment="1">
      <alignment horizontal="left"/>
    </xf>
    <xf numFmtId="0" fontId="31" fillId="0" borderId="0" xfId="0" applyFont="1" applyAlignment="1">
      <alignment horizontal="center" vertical="center"/>
    </xf>
    <xf numFmtId="166" fontId="35" fillId="0" borderId="7" xfId="1" applyFont="1" applyBorder="1" applyAlignment="1">
      <alignment horizontal="center"/>
    </xf>
    <xf numFmtId="172" fontId="22" fillId="0" borderId="2" xfId="0" applyNumberFormat="1" applyFont="1" applyBorder="1" applyAlignment="1">
      <alignment horizontal="center" vertical="center"/>
    </xf>
    <xf numFmtId="177" fontId="4" fillId="0" borderId="0" xfId="0" applyNumberFormat="1" applyFont="1"/>
    <xf numFmtId="0" fontId="36" fillId="0" borderId="0" xfId="0" applyFont="1"/>
    <xf numFmtId="166" fontId="36" fillId="0" borderId="0" xfId="1" applyFont="1"/>
    <xf numFmtId="164" fontId="37" fillId="0" borderId="0" xfId="0" applyNumberFormat="1" applyFont="1" applyAlignment="1">
      <alignment horizontal="left" vertical="center" wrapText="1"/>
    </xf>
    <xf numFmtId="0" fontId="0" fillId="0" borderId="0" xfId="0" applyAlignment="1">
      <alignment horizontal="center"/>
    </xf>
    <xf numFmtId="172" fontId="31" fillId="0" borderId="0" xfId="0" applyNumberFormat="1" applyFont="1" applyAlignment="1">
      <alignment horizontal="center" vertical="center"/>
    </xf>
    <xf numFmtId="172" fontId="32" fillId="0" borderId="0" xfId="0" applyNumberFormat="1" applyFont="1" applyAlignment="1">
      <alignment horizontal="center" vertical="center"/>
    </xf>
    <xf numFmtId="168" fontId="32" fillId="0" borderId="0" xfId="2" applyNumberFormat="1" applyFont="1" applyBorder="1" applyAlignment="1">
      <alignment horizontal="center" vertical="center"/>
    </xf>
    <xf numFmtId="172" fontId="31" fillId="0" borderId="0" xfId="0" applyNumberFormat="1" applyFont="1" applyAlignment="1">
      <alignment horizontal="center"/>
    </xf>
    <xf numFmtId="172" fontId="32" fillId="0" borderId="0" xfId="0" applyNumberFormat="1" applyFont="1" applyAlignment="1">
      <alignment horizontal="center"/>
    </xf>
    <xf numFmtId="166" fontId="35" fillId="0" borderId="0" xfId="1" applyFont="1" applyBorder="1" applyAlignment="1">
      <alignment horizontal="center"/>
    </xf>
    <xf numFmtId="172" fontId="1" fillId="0" borderId="0" xfId="1" applyNumberFormat="1" applyFont="1" applyFill="1" applyBorder="1" applyAlignment="1">
      <alignment horizontal="center" vertical="center"/>
    </xf>
    <xf numFmtId="172" fontId="9" fillId="0" borderId="0" xfId="1" applyNumberFormat="1" applyFont="1" applyFill="1" applyBorder="1" applyAlignment="1">
      <alignment horizontal="center" vertical="center"/>
    </xf>
    <xf numFmtId="172" fontId="13" fillId="0" borderId="0" xfId="1" applyNumberFormat="1" applyFont="1" applyFill="1" applyBorder="1" applyAlignment="1">
      <alignment horizontal="center" vertical="center"/>
    </xf>
    <xf numFmtId="0" fontId="13" fillId="0" borderId="0" xfId="0" applyFont="1" applyAlignment="1">
      <alignment horizontal="center" vertical="center"/>
    </xf>
    <xf numFmtId="0" fontId="13" fillId="0" borderId="0" xfId="0" applyFont="1" applyAlignment="1">
      <alignment horizontal="center" vertical="center" wrapText="1"/>
    </xf>
    <xf numFmtId="172" fontId="8" fillId="0" borderId="0" xfId="0" applyNumberFormat="1" applyFont="1" applyAlignment="1">
      <alignment horizontal="center" vertical="center"/>
    </xf>
    <xf numFmtId="4" fontId="0" fillId="0" borderId="0" xfId="0" applyNumberFormat="1"/>
    <xf numFmtId="166" fontId="0" fillId="0" borderId="0" xfId="1" applyFont="1" applyFill="1" applyBorder="1"/>
    <xf numFmtId="172" fontId="16" fillId="0" borderId="0" xfId="0" applyNumberFormat="1" applyFont="1" applyAlignment="1">
      <alignment horizontal="center" vertical="center"/>
    </xf>
    <xf numFmtId="179" fontId="17" fillId="0" borderId="0" xfId="1" applyNumberFormat="1" applyFont="1" applyBorder="1" applyAlignment="1">
      <alignment horizontal="left"/>
    </xf>
    <xf numFmtId="166" fontId="31" fillId="0" borderId="0" xfId="1" applyFont="1" applyAlignment="1">
      <alignment horizontal="center" vertical="center"/>
    </xf>
    <xf numFmtId="165" fontId="17" fillId="0" borderId="0" xfId="0" applyNumberFormat="1" applyFont="1" applyAlignment="1">
      <alignment horizontal="left"/>
    </xf>
    <xf numFmtId="172" fontId="23" fillId="0" borderId="0" xfId="0" applyNumberFormat="1" applyFont="1"/>
    <xf numFmtId="168" fontId="0" fillId="0" borderId="0" xfId="2" applyNumberFormat="1" applyFont="1"/>
    <xf numFmtId="0" fontId="38" fillId="0" borderId="0" xfId="0" applyFont="1"/>
    <xf numFmtId="0" fontId="5" fillId="0" borderId="0" xfId="0" applyFont="1"/>
    <xf numFmtId="177" fontId="5" fillId="0" borderId="0" xfId="0" applyNumberFormat="1" applyFont="1"/>
    <xf numFmtId="43" fontId="5" fillId="0" borderId="0" xfId="0" applyNumberFormat="1" applyFont="1"/>
    <xf numFmtId="43" fontId="5" fillId="0" borderId="0" xfId="1" applyNumberFormat="1" applyFont="1" applyBorder="1" applyAlignment="1">
      <alignment horizontal="center"/>
    </xf>
    <xf numFmtId="0" fontId="39" fillId="0" borderId="0" xfId="0" applyFont="1"/>
    <xf numFmtId="0" fontId="5" fillId="0" borderId="0" xfId="0" applyFont="1" applyAlignment="1">
      <alignment horizontal="left" vertical="center" wrapText="1"/>
    </xf>
    <xf numFmtId="178" fontId="5" fillId="0" borderId="0" xfId="0" applyNumberFormat="1" applyFont="1"/>
    <xf numFmtId="164" fontId="7" fillId="2" borderId="0" xfId="0" applyNumberFormat="1" applyFont="1" applyFill="1" applyAlignment="1">
      <alignment vertical="center"/>
    </xf>
    <xf numFmtId="43" fontId="5" fillId="0" borderId="0" xfId="0" applyNumberFormat="1" applyFont="1" applyAlignment="1">
      <alignment vertical="center"/>
    </xf>
    <xf numFmtId="9" fontId="0" fillId="0" borderId="0" xfId="2" applyFont="1"/>
    <xf numFmtId="172" fontId="41" fillId="0" borderId="2" xfId="0" applyNumberFormat="1" applyFont="1" applyBorder="1" applyAlignment="1">
      <alignment horizontal="center" vertical="center"/>
    </xf>
    <xf numFmtId="172" fontId="41" fillId="0" borderId="2" xfId="0" applyNumberFormat="1" applyFont="1" applyBorder="1" applyAlignment="1">
      <alignment horizontal="center"/>
    </xf>
    <xf numFmtId="165" fontId="10" fillId="0" borderId="0" xfId="0" applyNumberFormat="1" applyFont="1" applyAlignment="1">
      <alignment horizontal="left" vertical="center"/>
    </xf>
    <xf numFmtId="165" fontId="5" fillId="0" borderId="0" xfId="0" applyNumberFormat="1" applyFont="1" applyAlignment="1">
      <alignment vertical="center"/>
    </xf>
    <xf numFmtId="165" fontId="12" fillId="0" borderId="0" xfId="0" applyNumberFormat="1" applyFont="1" applyAlignment="1">
      <alignment vertical="center"/>
    </xf>
    <xf numFmtId="165" fontId="0" fillId="0" borderId="0" xfId="0" applyNumberFormat="1"/>
    <xf numFmtId="165" fontId="35" fillId="0" borderId="7" xfId="1" applyNumberFormat="1" applyFont="1" applyBorder="1" applyAlignment="1">
      <alignment horizontal="center"/>
    </xf>
    <xf numFmtId="165" fontId="17" fillId="0" borderId="0" xfId="0" applyNumberFormat="1" applyFont="1"/>
    <xf numFmtId="9" fontId="1" fillId="0" borderId="0" xfId="2" applyFont="1"/>
    <xf numFmtId="0" fontId="43" fillId="0" borderId="0" xfId="0" applyFont="1"/>
    <xf numFmtId="0" fontId="47" fillId="0" borderId="14" xfId="0" applyFont="1" applyBorder="1"/>
    <xf numFmtId="181" fontId="47" fillId="0" borderId="2" xfId="0" applyNumberFormat="1" applyFont="1" applyBorder="1" applyAlignment="1">
      <alignment horizontal="right"/>
    </xf>
    <xf numFmtId="181" fontId="47" fillId="0" borderId="2" xfId="0" applyNumberFormat="1" applyFont="1" applyBorder="1"/>
    <xf numFmtId="0" fontId="48" fillId="0" borderId="2" xfId="0" applyFont="1" applyBorder="1" applyAlignment="1">
      <alignment horizontal="center"/>
    </xf>
    <xf numFmtId="182" fontId="48" fillId="0" borderId="2" xfId="0" applyNumberFormat="1" applyFont="1" applyBorder="1" applyAlignment="1">
      <alignment horizontal="center"/>
    </xf>
    <xf numFmtId="0" fontId="48" fillId="0" borderId="17" xfId="0" applyFont="1" applyBorder="1" applyAlignment="1">
      <alignment horizontal="center"/>
    </xf>
    <xf numFmtId="0" fontId="48" fillId="0" borderId="18" xfId="0" applyFont="1" applyBorder="1"/>
    <xf numFmtId="181" fontId="48" fillId="0" borderId="19" xfId="0" applyNumberFormat="1" applyFont="1" applyBorder="1"/>
    <xf numFmtId="4" fontId="48" fillId="0" borderId="19" xfId="0" applyNumberFormat="1" applyFont="1" applyBorder="1"/>
    <xf numFmtId="0" fontId="48" fillId="0" borderId="19" xfId="0" applyFont="1" applyBorder="1" applyAlignment="1">
      <alignment horizontal="center"/>
    </xf>
    <xf numFmtId="182" fontId="48" fillId="0" borderId="19" xfId="0" applyNumberFormat="1" applyFont="1" applyBorder="1" applyAlignment="1">
      <alignment horizontal="center"/>
    </xf>
    <xf numFmtId="1" fontId="48" fillId="0" borderId="19" xfId="0" applyNumberFormat="1" applyFont="1" applyBorder="1" applyAlignment="1">
      <alignment horizontal="center"/>
    </xf>
    <xf numFmtId="0" fontId="48" fillId="0" borderId="20" xfId="0" applyFont="1" applyBorder="1" applyAlignment="1">
      <alignment horizontal="center"/>
    </xf>
    <xf numFmtId="164" fontId="12" fillId="2" borderId="2" xfId="0" applyNumberFormat="1" applyFont="1" applyFill="1" applyBorder="1" applyAlignment="1">
      <alignment vertical="center"/>
    </xf>
    <xf numFmtId="9" fontId="1" fillId="0" borderId="0" xfId="0" applyNumberFormat="1" applyFont="1"/>
    <xf numFmtId="0" fontId="51" fillId="0" borderId="0" xfId="0" applyFont="1"/>
    <xf numFmtId="0" fontId="52" fillId="0" borderId="0" xfId="0" applyFont="1" applyAlignment="1">
      <alignment horizontal="left" vertical="center" indent="1" readingOrder="1"/>
    </xf>
    <xf numFmtId="167" fontId="12" fillId="0" borderId="2" xfId="0" applyNumberFormat="1" applyFont="1" applyBorder="1" applyAlignment="1">
      <alignment horizontal="center" vertical="center"/>
    </xf>
    <xf numFmtId="164" fontId="53" fillId="0" borderId="0" xfId="0" applyNumberFormat="1" applyFont="1" applyAlignment="1">
      <alignment vertical="center"/>
    </xf>
    <xf numFmtId="0" fontId="8" fillId="5" borderId="2" xfId="0" applyFont="1" applyFill="1" applyBorder="1" applyAlignment="1">
      <alignment horizontal="center" vertical="center"/>
    </xf>
    <xf numFmtId="0" fontId="8" fillId="5" borderId="2" xfId="0" applyFont="1" applyFill="1" applyBorder="1" applyAlignment="1">
      <alignment horizontal="center" vertical="center" wrapText="1"/>
    </xf>
    <xf numFmtId="14" fontId="8" fillId="5" borderId="5" xfId="0" applyNumberFormat="1" applyFont="1" applyFill="1" applyBorder="1" applyAlignment="1">
      <alignment horizontal="center" vertical="center"/>
    </xf>
    <xf numFmtId="164" fontId="8" fillId="6" borderId="2" xfId="0" applyNumberFormat="1" applyFont="1" applyFill="1" applyBorder="1" applyAlignment="1">
      <alignment vertical="center"/>
    </xf>
    <xf numFmtId="165" fontId="8" fillId="6" borderId="2" xfId="0" applyNumberFormat="1" applyFont="1" applyFill="1" applyBorder="1" applyAlignment="1">
      <alignment horizontal="center" vertical="center"/>
    </xf>
    <xf numFmtId="10" fontId="8" fillId="6" borderId="2" xfId="2" applyNumberFormat="1" applyFont="1" applyFill="1" applyBorder="1" applyAlignment="1">
      <alignment horizontal="center" vertical="center"/>
    </xf>
    <xf numFmtId="164" fontId="19" fillId="6" borderId="2" xfId="0" applyNumberFormat="1" applyFont="1" applyFill="1" applyBorder="1" applyAlignment="1">
      <alignment horizontal="center" vertical="center" wrapText="1"/>
    </xf>
    <xf numFmtId="164" fontId="19" fillId="6" borderId="2" xfId="0" applyNumberFormat="1" applyFont="1" applyFill="1" applyBorder="1" applyAlignment="1">
      <alignment vertical="center" wrapText="1"/>
    </xf>
    <xf numFmtId="164" fontId="16" fillId="7" borderId="2" xfId="0" applyNumberFormat="1" applyFont="1" applyFill="1" applyBorder="1" applyAlignment="1">
      <alignment vertical="center"/>
    </xf>
    <xf numFmtId="165" fontId="9" fillId="7" borderId="2" xfId="0" applyNumberFormat="1" applyFont="1" applyFill="1" applyBorder="1" applyAlignment="1">
      <alignment horizontal="center" vertical="center"/>
    </xf>
    <xf numFmtId="164" fontId="20" fillId="7" borderId="2" xfId="0" applyNumberFormat="1" applyFont="1" applyFill="1" applyBorder="1" applyAlignment="1">
      <alignment horizontal="center" vertical="center" wrapText="1"/>
    </xf>
    <xf numFmtId="164" fontId="20" fillId="7" borderId="2" xfId="0" applyNumberFormat="1" applyFont="1" applyFill="1" applyBorder="1" applyAlignment="1">
      <alignment vertical="center" wrapText="1"/>
    </xf>
    <xf numFmtId="164" fontId="8" fillId="5" borderId="2" xfId="1" applyNumberFormat="1" applyFont="1" applyFill="1" applyBorder="1" applyAlignment="1">
      <alignment vertical="center"/>
    </xf>
    <xf numFmtId="0" fontId="13" fillId="5" borderId="2" xfId="0" applyFont="1" applyFill="1" applyBorder="1" applyAlignment="1">
      <alignment horizontal="center" vertical="center"/>
    </xf>
    <xf numFmtId="0" fontId="13" fillId="5" borderId="2" xfId="0" applyFont="1" applyFill="1" applyBorder="1" applyAlignment="1">
      <alignment horizontal="center" vertical="center" wrapText="1"/>
    </xf>
    <xf numFmtId="0" fontId="8" fillId="5" borderId="9" xfId="0" applyFont="1" applyFill="1" applyBorder="1" applyAlignment="1">
      <alignment horizontal="center" vertical="center"/>
    </xf>
    <xf numFmtId="172" fontId="8" fillId="6" borderId="2" xfId="0" applyNumberFormat="1" applyFont="1" applyFill="1" applyBorder="1" applyAlignment="1">
      <alignment horizontal="center" vertical="center"/>
    </xf>
    <xf numFmtId="172" fontId="13" fillId="6" borderId="2" xfId="1" applyNumberFormat="1" applyFont="1" applyFill="1" applyBorder="1" applyAlignment="1">
      <alignment horizontal="center" vertical="center"/>
    </xf>
    <xf numFmtId="172" fontId="9" fillId="7" borderId="2" xfId="1" applyNumberFormat="1" applyFont="1" applyFill="1" applyBorder="1" applyAlignment="1">
      <alignment horizontal="center" vertical="center"/>
    </xf>
    <xf numFmtId="172" fontId="16" fillId="7" borderId="2" xfId="0" applyNumberFormat="1" applyFont="1" applyFill="1" applyBorder="1" applyAlignment="1">
      <alignment horizontal="center" vertical="center"/>
    </xf>
    <xf numFmtId="164" fontId="54" fillId="0" borderId="0" xfId="0" applyNumberFormat="1" applyFont="1" applyAlignment="1">
      <alignment vertical="center"/>
    </xf>
    <xf numFmtId="166" fontId="6" fillId="6" borderId="0" xfId="0" applyNumberFormat="1" applyFont="1" applyFill="1" applyAlignment="1">
      <alignment horizontal="center" vertical="center"/>
    </xf>
    <xf numFmtId="0" fontId="6" fillId="5" borderId="0" xfId="0" applyFont="1" applyFill="1" applyAlignment="1">
      <alignment horizontal="center"/>
    </xf>
    <xf numFmtId="166" fontId="8" fillId="6" borderId="0" xfId="0" applyNumberFormat="1" applyFont="1" applyFill="1" applyAlignment="1">
      <alignment horizontal="center" vertical="center"/>
    </xf>
    <xf numFmtId="0" fontId="8" fillId="5" borderId="0" xfId="0" applyFont="1" applyFill="1" applyAlignment="1">
      <alignment horizontal="center"/>
    </xf>
    <xf numFmtId="17" fontId="19" fillId="6" borderId="2" xfId="0" applyNumberFormat="1" applyFont="1" applyFill="1" applyBorder="1" applyAlignment="1">
      <alignment horizontal="center" vertical="center"/>
    </xf>
    <xf numFmtId="0" fontId="19" fillId="5" borderId="2" xfId="0" applyFont="1" applyFill="1" applyBorder="1" applyAlignment="1">
      <alignment horizontal="left" vertical="center" wrapText="1"/>
    </xf>
    <xf numFmtId="4" fontId="22" fillId="7" borderId="2" xfId="0" applyNumberFormat="1" applyFont="1" applyFill="1" applyBorder="1" applyAlignment="1">
      <alignment horizontal="center" vertical="center"/>
    </xf>
    <xf numFmtId="10" fontId="22" fillId="7" borderId="2" xfId="2" applyNumberFormat="1" applyFont="1" applyFill="1" applyBorder="1" applyAlignment="1">
      <alignment horizontal="center" vertical="center"/>
    </xf>
    <xf numFmtId="0" fontId="8" fillId="6" borderId="2" xfId="0" applyFont="1" applyFill="1" applyBorder="1" applyAlignment="1">
      <alignment horizontal="center" vertical="center" wrapText="1"/>
    </xf>
    <xf numFmtId="177" fontId="0" fillId="6" borderId="0" xfId="1" applyNumberFormat="1" applyFont="1" applyFill="1" applyAlignment="1">
      <alignment horizontal="center"/>
    </xf>
    <xf numFmtId="177" fontId="31" fillId="6" borderId="0" xfId="1" applyNumberFormat="1" applyFont="1" applyFill="1" applyAlignment="1">
      <alignment horizontal="center" vertical="center"/>
    </xf>
    <xf numFmtId="172" fontId="31" fillId="6" borderId="0" xfId="0" applyNumberFormat="1" applyFont="1" applyFill="1" applyAlignment="1">
      <alignment horizontal="center"/>
    </xf>
    <xf numFmtId="0" fontId="52" fillId="0" borderId="0" xfId="0" applyFont="1" applyAlignment="1">
      <alignment horizontal="left" vertical="center" readingOrder="1"/>
    </xf>
    <xf numFmtId="0" fontId="54" fillId="0" borderId="0" xfId="0" applyFont="1" applyAlignment="1">
      <alignment horizontal="left" vertical="center" readingOrder="1"/>
    </xf>
    <xf numFmtId="0" fontId="54" fillId="0" borderId="0" xfId="0" applyFont="1" applyAlignment="1">
      <alignment horizontal="left" vertical="center" indent="1" readingOrder="1"/>
    </xf>
    <xf numFmtId="176" fontId="9" fillId="0" borderId="2" xfId="2" applyNumberFormat="1" applyFont="1" applyFill="1" applyBorder="1" applyAlignment="1">
      <alignment horizontal="center" vertical="center" wrapText="1"/>
    </xf>
    <xf numFmtId="172" fontId="12" fillId="2" borderId="2" xfId="0" applyNumberFormat="1" applyFont="1" applyFill="1" applyBorder="1" applyAlignment="1">
      <alignment horizontal="center" vertical="center"/>
    </xf>
    <xf numFmtId="164" fontId="12" fillId="2" borderId="2" xfId="0" applyNumberFormat="1" applyFont="1" applyFill="1" applyBorder="1" applyAlignment="1">
      <alignment horizontal="center" vertical="center"/>
    </xf>
    <xf numFmtId="165" fontId="12" fillId="2" borderId="2" xfId="0" applyNumberFormat="1" applyFont="1" applyFill="1" applyBorder="1" applyAlignment="1">
      <alignment horizontal="center" vertical="center"/>
    </xf>
    <xf numFmtId="171" fontId="9" fillId="2" borderId="2" xfId="0" applyNumberFormat="1" applyFont="1" applyFill="1" applyBorder="1" applyAlignment="1">
      <alignment horizontal="center"/>
    </xf>
    <xf numFmtId="176" fontId="9" fillId="2" borderId="2" xfId="2" applyNumberFormat="1" applyFont="1" applyFill="1" applyBorder="1" applyAlignment="1">
      <alignment horizontal="center"/>
    </xf>
    <xf numFmtId="164" fontId="7" fillId="2" borderId="2" xfId="0" applyNumberFormat="1" applyFont="1" applyFill="1" applyBorder="1" applyAlignment="1">
      <alignment vertical="center"/>
    </xf>
    <xf numFmtId="184" fontId="17" fillId="0" borderId="0" xfId="0" applyNumberFormat="1" applyFont="1" applyAlignment="1">
      <alignment horizontal="left"/>
    </xf>
    <xf numFmtId="185" fontId="12" fillId="0" borderId="2" xfId="0" applyNumberFormat="1" applyFont="1" applyBorder="1" applyAlignment="1">
      <alignment vertical="center"/>
    </xf>
    <xf numFmtId="187" fontId="12" fillId="0" borderId="2" xfId="0" applyNumberFormat="1" applyFont="1" applyBorder="1" applyAlignment="1">
      <alignment vertical="center"/>
    </xf>
    <xf numFmtId="188" fontId="12" fillId="0" borderId="2" xfId="0" applyNumberFormat="1" applyFont="1" applyBorder="1" applyAlignment="1">
      <alignment vertical="center"/>
    </xf>
    <xf numFmtId="189" fontId="12" fillId="0" borderId="2" xfId="0" applyNumberFormat="1" applyFont="1" applyBorder="1" applyAlignment="1">
      <alignment vertical="center"/>
    </xf>
    <xf numFmtId="190" fontId="12" fillId="0" borderId="2" xfId="0" applyNumberFormat="1" applyFont="1" applyBorder="1" applyAlignment="1">
      <alignment vertical="center"/>
    </xf>
    <xf numFmtId="191" fontId="12" fillId="0" borderId="2" xfId="0" applyNumberFormat="1" applyFont="1" applyBorder="1" applyAlignment="1">
      <alignment vertical="center"/>
    </xf>
    <xf numFmtId="186" fontId="12" fillId="2" borderId="2" xfId="0" applyNumberFormat="1" applyFont="1" applyFill="1" applyBorder="1" applyAlignment="1">
      <alignment vertical="center"/>
    </xf>
    <xf numFmtId="164" fontId="18" fillId="2" borderId="2" xfId="0" applyNumberFormat="1" applyFont="1" applyFill="1" applyBorder="1" applyAlignment="1">
      <alignment horizontal="center" vertical="center" wrapText="1"/>
    </xf>
    <xf numFmtId="10" fontId="18" fillId="2" borderId="2" xfId="2" applyNumberFormat="1" applyFont="1" applyFill="1" applyBorder="1" applyAlignment="1">
      <alignment horizontal="center" vertical="center" wrapText="1"/>
    </xf>
    <xf numFmtId="3" fontId="12" fillId="2" borderId="2" xfId="0" applyNumberFormat="1" applyFont="1" applyFill="1" applyBorder="1" applyAlignment="1">
      <alignment horizontal="center" vertical="center"/>
    </xf>
    <xf numFmtId="166" fontId="5" fillId="2" borderId="2" xfId="1" applyFont="1" applyFill="1" applyBorder="1" applyAlignment="1">
      <alignment horizontal="center" vertical="center"/>
    </xf>
    <xf numFmtId="172" fontId="1" fillId="0" borderId="2" xfId="1" applyNumberFormat="1" applyFont="1" applyFill="1" applyBorder="1" applyAlignment="1">
      <alignment horizontal="center" vertical="center"/>
    </xf>
    <xf numFmtId="164" fontId="7" fillId="0" borderId="2" xfId="0" applyNumberFormat="1" applyFont="1" applyBorder="1" applyAlignment="1">
      <alignment vertical="center"/>
    </xf>
    <xf numFmtId="166" fontId="4" fillId="0" borderId="0" xfId="1" applyFont="1" applyFill="1"/>
    <xf numFmtId="166" fontId="1" fillId="0" borderId="0" xfId="1" applyFont="1" applyFill="1"/>
    <xf numFmtId="44" fontId="1" fillId="0" borderId="0" xfId="8" applyFont="1"/>
    <xf numFmtId="2" fontId="1" fillId="0" borderId="0" xfId="8" applyNumberFormat="1" applyFont="1"/>
    <xf numFmtId="10" fontId="1" fillId="0" borderId="0" xfId="2" applyNumberFormat="1" applyFont="1"/>
    <xf numFmtId="0" fontId="14" fillId="2" borderId="0" xfId="0" applyFont="1" applyFill="1" applyAlignment="1">
      <alignment horizontal="center" vertical="center"/>
    </xf>
    <xf numFmtId="166" fontId="4" fillId="2" borderId="0" xfId="1" applyFont="1" applyFill="1"/>
    <xf numFmtId="0" fontId="4" fillId="2" borderId="0" xfId="0" applyFont="1" applyFill="1"/>
    <xf numFmtId="0" fontId="8" fillId="6" borderId="0" xfId="0" applyFont="1" applyFill="1" applyAlignment="1">
      <alignment horizontal="center" vertical="center" wrapText="1"/>
    </xf>
    <xf numFmtId="0" fontId="8" fillId="5" borderId="0" xfId="0" applyFont="1" applyFill="1" applyAlignment="1">
      <alignment horizontal="center" vertical="center" wrapText="1"/>
    </xf>
    <xf numFmtId="4" fontId="22" fillId="0" borderId="9" xfId="0" applyNumberFormat="1" applyFont="1" applyBorder="1" applyAlignment="1">
      <alignment horizontal="center" vertical="center"/>
    </xf>
    <xf numFmtId="172" fontId="55" fillId="0" borderId="9" xfId="0" quotePrefix="1" applyNumberFormat="1" applyFont="1" applyBorder="1" applyAlignment="1">
      <alignment horizontal="center" vertical="center"/>
    </xf>
    <xf numFmtId="4" fontId="26" fillId="0" borderId="9" xfId="0" applyNumberFormat="1" applyFont="1" applyBorder="1" applyAlignment="1">
      <alignment horizontal="center" vertical="center"/>
    </xf>
    <xf numFmtId="171" fontId="22" fillId="0" borderId="9" xfId="0" applyNumberFormat="1" applyFont="1" applyBorder="1" applyAlignment="1">
      <alignment horizontal="center" vertical="center"/>
    </xf>
    <xf numFmtId="4" fontId="22" fillId="7" borderId="9" xfId="0" applyNumberFormat="1" applyFont="1" applyFill="1" applyBorder="1" applyAlignment="1">
      <alignment horizontal="center" vertical="center"/>
    </xf>
    <xf numFmtId="10" fontId="22" fillId="7" borderId="9" xfId="2" applyNumberFormat="1" applyFont="1" applyFill="1" applyBorder="1" applyAlignment="1">
      <alignment horizontal="center" vertical="center"/>
    </xf>
    <xf numFmtId="10" fontId="22" fillId="7" borderId="4" xfId="2" applyNumberFormat="1" applyFont="1" applyFill="1" applyBorder="1" applyAlignment="1">
      <alignment horizontal="center" vertical="center"/>
    </xf>
    <xf numFmtId="0" fontId="1" fillId="0" borderId="0" xfId="0" quotePrefix="1" applyFont="1" applyAlignment="1">
      <alignment horizontal="left"/>
    </xf>
    <xf numFmtId="17" fontId="19" fillId="6" borderId="4" xfId="0" applyNumberFormat="1" applyFont="1" applyFill="1" applyBorder="1" applyAlignment="1">
      <alignment horizontal="centerContinuous" vertical="center"/>
    </xf>
    <xf numFmtId="17" fontId="19" fillId="6" borderId="9" xfId="0" applyNumberFormat="1" applyFont="1" applyFill="1" applyBorder="1" applyAlignment="1">
      <alignment horizontal="centerContinuous" vertical="center"/>
    </xf>
    <xf numFmtId="172" fontId="31" fillId="2" borderId="2" xfId="0" applyNumberFormat="1" applyFont="1" applyFill="1" applyBorder="1" applyAlignment="1">
      <alignment horizontal="center" vertical="center"/>
    </xf>
    <xf numFmtId="172" fontId="32" fillId="2" borderId="2" xfId="0" applyNumberFormat="1" applyFont="1" applyFill="1" applyBorder="1" applyAlignment="1">
      <alignment horizontal="center" vertical="center"/>
    </xf>
    <xf numFmtId="192" fontId="9" fillId="2" borderId="2" xfId="0" applyNumberFormat="1" applyFont="1" applyFill="1" applyBorder="1" applyAlignment="1">
      <alignment horizontal="center"/>
    </xf>
    <xf numFmtId="172" fontId="31" fillId="4" borderId="0" xfId="0" applyNumberFormat="1" applyFont="1" applyFill="1" applyAlignment="1">
      <alignment horizontal="center"/>
    </xf>
    <xf numFmtId="172" fontId="32" fillId="4" borderId="0" xfId="0" applyNumberFormat="1" applyFont="1" applyFill="1" applyAlignment="1">
      <alignment horizontal="center"/>
    </xf>
    <xf numFmtId="172" fontId="8" fillId="2" borderId="0" xfId="0" applyNumberFormat="1" applyFont="1" applyFill="1" applyAlignment="1">
      <alignment horizontal="center" vertical="center"/>
    </xf>
    <xf numFmtId="166" fontId="35" fillId="2" borderId="0" xfId="1" applyFont="1" applyFill="1" applyBorder="1" applyAlignment="1">
      <alignment horizontal="center"/>
    </xf>
    <xf numFmtId="2" fontId="17" fillId="2" borderId="0" xfId="0" applyNumberFormat="1" applyFont="1" applyFill="1"/>
    <xf numFmtId="0" fontId="17" fillId="2" borderId="0" xfId="0" applyFont="1" applyFill="1"/>
    <xf numFmtId="168" fontId="31" fillId="0" borderId="0" xfId="2" applyNumberFormat="1" applyFont="1" applyAlignment="1">
      <alignment horizontal="center" vertical="center"/>
    </xf>
    <xf numFmtId="0" fontId="32" fillId="0" borderId="0" xfId="0" applyFont="1" applyAlignment="1">
      <alignment horizontal="center" vertical="center"/>
    </xf>
    <xf numFmtId="0" fontId="32" fillId="0" borderId="0" xfId="2" applyNumberFormat="1" applyFont="1" applyBorder="1" applyAlignment="1">
      <alignment horizontal="center" vertical="center"/>
    </xf>
    <xf numFmtId="168" fontId="0" fillId="0" borderId="0" xfId="2" applyNumberFormat="1" applyFont="1" applyAlignment="1">
      <alignment horizontal="center"/>
    </xf>
    <xf numFmtId="168" fontId="32" fillId="0" borderId="0" xfId="2" applyNumberFormat="1" applyFont="1" applyAlignment="1">
      <alignment horizontal="center" vertical="center"/>
    </xf>
    <xf numFmtId="177" fontId="31" fillId="2" borderId="0" xfId="1" applyNumberFormat="1" applyFont="1" applyFill="1" applyAlignment="1">
      <alignment horizontal="center" vertical="center"/>
    </xf>
    <xf numFmtId="177" fontId="32" fillId="2" borderId="0" xfId="1" applyNumberFormat="1" applyFont="1" applyFill="1" applyAlignment="1">
      <alignment horizontal="center" vertical="center"/>
    </xf>
    <xf numFmtId="177" fontId="32" fillId="2" borderId="0" xfId="1" applyNumberFormat="1" applyFont="1" applyFill="1" applyBorder="1" applyAlignment="1">
      <alignment horizontal="center" vertical="center"/>
    </xf>
    <xf numFmtId="172" fontId="31" fillId="2" borderId="0" xfId="0" applyNumberFormat="1" applyFont="1" applyFill="1" applyAlignment="1">
      <alignment horizontal="center"/>
    </xf>
    <xf numFmtId="166" fontId="0" fillId="2" borderId="0" xfId="1" applyFont="1" applyFill="1"/>
    <xf numFmtId="172" fontId="0" fillId="2" borderId="0" xfId="0" applyNumberFormat="1" applyFill="1"/>
    <xf numFmtId="180" fontId="0" fillId="2" borderId="0" xfId="0" applyNumberFormat="1" applyFill="1"/>
    <xf numFmtId="168" fontId="0" fillId="2" borderId="0" xfId="2" applyNumberFormat="1" applyFont="1" applyFill="1"/>
    <xf numFmtId="177" fontId="0" fillId="2" borderId="0" xfId="1" applyNumberFormat="1" applyFont="1" applyFill="1"/>
    <xf numFmtId="0" fontId="8" fillId="3" borderId="2" xfId="0" applyFont="1" applyFill="1" applyBorder="1" applyAlignment="1">
      <alignment horizontal="left" vertical="center"/>
    </xf>
    <xf numFmtId="4" fontId="22" fillId="0" borderId="4" xfId="0" applyNumberFormat="1" applyFont="1" applyBorder="1" applyAlignment="1">
      <alignment horizontal="center" vertical="center"/>
    </xf>
    <xf numFmtId="172" fontId="22" fillId="0" borderId="4" xfId="0" applyNumberFormat="1" applyFont="1" applyBorder="1" applyAlignment="1">
      <alignment horizontal="center" vertical="center"/>
    </xf>
    <xf numFmtId="4" fontId="26" fillId="0" borderId="4" xfId="0" applyNumberFormat="1" applyFont="1" applyBorder="1" applyAlignment="1">
      <alignment horizontal="center" vertical="center"/>
    </xf>
    <xf numFmtId="171" fontId="22" fillId="0" borderId="4" xfId="0" applyNumberFormat="1" applyFont="1" applyBorder="1" applyAlignment="1">
      <alignment horizontal="center" vertical="center"/>
    </xf>
    <xf numFmtId="4" fontId="22" fillId="7" borderId="4" xfId="0" applyNumberFormat="1" applyFont="1" applyFill="1" applyBorder="1" applyAlignment="1">
      <alignment horizontal="center" vertical="center"/>
    </xf>
    <xf numFmtId="172" fontId="55" fillId="0" borderId="9" xfId="0" quotePrefix="1" applyNumberFormat="1" applyFont="1" applyBorder="1" applyAlignment="1">
      <alignment horizontal="center" vertical="center" wrapText="1"/>
    </xf>
    <xf numFmtId="0" fontId="52" fillId="8" borderId="0" xfId="0" applyFont="1" applyFill="1" applyAlignment="1">
      <alignment horizontal="left" vertical="center" indent="1" readingOrder="1"/>
    </xf>
    <xf numFmtId="0" fontId="0" fillId="8" borderId="0" xfId="0" applyFill="1"/>
    <xf numFmtId="0" fontId="31" fillId="2" borderId="0" xfId="0" applyFont="1" applyFill="1" applyAlignment="1">
      <alignment horizontal="center" vertical="center"/>
    </xf>
    <xf numFmtId="0" fontId="4" fillId="4" borderId="0" xfId="0" applyFont="1" applyFill="1"/>
    <xf numFmtId="164" fontId="56" fillId="2" borderId="0" xfId="0" applyNumberFormat="1" applyFont="1" applyFill="1" applyAlignment="1">
      <alignment vertical="center"/>
    </xf>
    <xf numFmtId="164" fontId="56" fillId="0" borderId="0" xfId="0" applyNumberFormat="1" applyFont="1" applyAlignment="1">
      <alignment vertical="center"/>
    </xf>
    <xf numFmtId="177" fontId="31" fillId="9" borderId="0" xfId="1" applyNumberFormat="1" applyFont="1" applyFill="1" applyAlignment="1">
      <alignment horizontal="center" vertical="center"/>
    </xf>
    <xf numFmtId="166" fontId="5" fillId="0" borderId="2" xfId="1" applyFont="1" applyFill="1" applyBorder="1" applyAlignment="1">
      <alignment horizontal="center" vertical="center"/>
    </xf>
    <xf numFmtId="0" fontId="0" fillId="10" borderId="0" xfId="0" applyFill="1"/>
    <xf numFmtId="172" fontId="0" fillId="10" borderId="0" xfId="0" applyNumberFormat="1" applyFill="1"/>
    <xf numFmtId="168" fontId="0" fillId="10" borderId="0" xfId="2" applyNumberFormat="1" applyFont="1" applyFill="1"/>
    <xf numFmtId="43" fontId="5" fillId="0" borderId="0" xfId="1" applyNumberFormat="1" applyFont="1" applyFill="1" applyBorder="1" applyAlignment="1">
      <alignment horizontal="center"/>
    </xf>
    <xf numFmtId="2" fontId="17" fillId="0" borderId="0" xfId="2" applyNumberFormat="1" applyFont="1" applyAlignment="1">
      <alignment horizontal="left"/>
    </xf>
    <xf numFmtId="0" fontId="57" fillId="0" borderId="0" xfId="0" applyFont="1"/>
    <xf numFmtId="172" fontId="31" fillId="4" borderId="2" xfId="0" applyNumberFormat="1" applyFont="1" applyFill="1" applyBorder="1" applyAlignment="1">
      <alignment horizontal="center" vertical="center"/>
    </xf>
    <xf numFmtId="172" fontId="31" fillId="4" borderId="4" xfId="0" applyNumberFormat="1" applyFont="1" applyFill="1" applyBorder="1" applyAlignment="1">
      <alignment horizontal="center" vertical="center"/>
    </xf>
    <xf numFmtId="172" fontId="32" fillId="0" borderId="4" xfId="0" applyNumberFormat="1" applyFont="1" applyBorder="1" applyAlignment="1">
      <alignment horizontal="center" vertical="center"/>
    </xf>
    <xf numFmtId="172" fontId="31" fillId="2" borderId="0" xfId="0" applyNumberFormat="1" applyFont="1" applyFill="1" applyAlignment="1">
      <alignment horizontal="center" vertical="center"/>
    </xf>
    <xf numFmtId="172" fontId="32" fillId="2" borderId="0" xfId="0" applyNumberFormat="1" applyFont="1" applyFill="1" applyAlignment="1">
      <alignment horizontal="center" vertical="center"/>
    </xf>
    <xf numFmtId="172" fontId="13" fillId="2" borderId="2" xfId="1" applyNumberFormat="1" applyFont="1" applyFill="1" applyBorder="1" applyAlignment="1">
      <alignment horizontal="center" vertical="center"/>
    </xf>
    <xf numFmtId="9" fontId="31" fillId="0" borderId="0" xfId="2" applyFont="1" applyAlignment="1">
      <alignment horizontal="center" vertical="center"/>
    </xf>
    <xf numFmtId="4" fontId="31" fillId="4" borderId="2" xfId="0" applyNumberFormat="1" applyFont="1" applyFill="1" applyBorder="1" applyAlignment="1">
      <alignment horizontal="center" vertical="center"/>
    </xf>
    <xf numFmtId="4" fontId="32" fillId="0" borderId="2" xfId="0" applyNumberFormat="1" applyFont="1" applyBorder="1" applyAlignment="1">
      <alignment horizontal="center" vertical="center"/>
    </xf>
    <xf numFmtId="166" fontId="5" fillId="0" borderId="0" xfId="1" applyFont="1" applyFill="1" applyBorder="1" applyAlignment="1">
      <alignment horizontal="center" vertical="center"/>
    </xf>
    <xf numFmtId="164" fontId="10" fillId="0" borderId="0" xfId="0" applyNumberFormat="1" applyFont="1" applyAlignment="1">
      <alignment horizontal="left" vertical="center"/>
    </xf>
    <xf numFmtId="0" fontId="8" fillId="5" borderId="2" xfId="0" applyFont="1" applyFill="1" applyBorder="1" applyAlignment="1">
      <alignment horizontal="center" vertical="center"/>
    </xf>
    <xf numFmtId="0" fontId="8" fillId="5" borderId="2" xfId="0" applyFont="1" applyFill="1" applyBorder="1" applyAlignment="1">
      <alignment horizontal="center" vertical="center" wrapText="1"/>
    </xf>
    <xf numFmtId="164" fontId="8" fillId="5" borderId="1" xfId="0" applyNumberFormat="1" applyFont="1" applyFill="1" applyBorder="1" applyAlignment="1">
      <alignment horizontal="center" vertical="center" wrapText="1"/>
    </xf>
    <xf numFmtId="164" fontId="8" fillId="5" borderId="3" xfId="0" applyNumberFormat="1" applyFont="1" applyFill="1" applyBorder="1" applyAlignment="1">
      <alignment horizontal="center" vertical="center" wrapText="1"/>
    </xf>
    <xf numFmtId="164" fontId="8" fillId="5" borderId="5" xfId="0" applyNumberFormat="1" applyFont="1" applyFill="1" applyBorder="1" applyAlignment="1">
      <alignment horizontal="center" vertical="center" wrapText="1"/>
    </xf>
    <xf numFmtId="0" fontId="8" fillId="5" borderId="1" xfId="0" applyFont="1" applyFill="1" applyBorder="1" applyAlignment="1">
      <alignment horizontal="center" vertical="center" wrapText="1"/>
    </xf>
    <xf numFmtId="0" fontId="8" fillId="5" borderId="3" xfId="0" applyFont="1" applyFill="1" applyBorder="1" applyAlignment="1">
      <alignment horizontal="center" vertical="center" wrapText="1"/>
    </xf>
    <xf numFmtId="165" fontId="8" fillId="5" borderId="1" xfId="0" applyNumberFormat="1" applyFont="1" applyFill="1" applyBorder="1" applyAlignment="1">
      <alignment horizontal="center" vertical="center" wrapText="1"/>
    </xf>
    <xf numFmtId="165" fontId="8" fillId="5" borderId="3" xfId="0" applyNumberFormat="1" applyFont="1" applyFill="1" applyBorder="1" applyAlignment="1">
      <alignment horizontal="center" vertical="center" wrapText="1"/>
    </xf>
    <xf numFmtId="164" fontId="8" fillId="6" borderId="8" xfId="0" applyNumberFormat="1" applyFont="1" applyFill="1" applyBorder="1" applyAlignment="1">
      <alignment horizontal="center" vertical="center" wrapText="1"/>
    </xf>
    <xf numFmtId="164" fontId="8" fillId="6" borderId="6" xfId="0" applyNumberFormat="1" applyFont="1" applyFill="1" applyBorder="1" applyAlignment="1">
      <alignment horizontal="center" vertical="center" wrapText="1"/>
    </xf>
    <xf numFmtId="164" fontId="8" fillId="6" borderId="4" xfId="0" applyNumberFormat="1" applyFont="1" applyFill="1" applyBorder="1" applyAlignment="1">
      <alignment horizontal="center" vertical="center" wrapText="1"/>
    </xf>
    <xf numFmtId="164" fontId="8" fillId="6" borderId="21" xfId="0" applyNumberFormat="1" applyFont="1" applyFill="1" applyBorder="1" applyAlignment="1">
      <alignment horizontal="center" vertical="center" wrapText="1"/>
    </xf>
    <xf numFmtId="164" fontId="8" fillId="6" borderId="9" xfId="0" applyNumberFormat="1" applyFont="1" applyFill="1" applyBorder="1" applyAlignment="1">
      <alignment horizontal="center" vertical="center" wrapText="1"/>
    </xf>
    <xf numFmtId="0" fontId="17" fillId="0" borderId="0" xfId="0" applyFont="1" applyAlignment="1">
      <alignment horizontal="left"/>
    </xf>
    <xf numFmtId="0" fontId="24" fillId="0" borderId="0" xfId="0" applyFont="1" applyAlignment="1">
      <alignment horizontal="center" vertical="center"/>
    </xf>
    <xf numFmtId="0" fontId="8" fillId="3" borderId="2" xfId="0" applyFont="1" applyFill="1" applyBorder="1" applyAlignment="1">
      <alignment horizontal="center" vertical="center" wrapText="1"/>
    </xf>
    <xf numFmtId="164" fontId="6" fillId="5" borderId="1" xfId="0" applyNumberFormat="1" applyFont="1" applyFill="1" applyBorder="1" applyAlignment="1">
      <alignment horizontal="center" vertical="center"/>
    </xf>
    <xf numFmtId="164" fontId="6" fillId="5" borderId="3" xfId="0" applyNumberFormat="1" applyFont="1" applyFill="1" applyBorder="1" applyAlignment="1">
      <alignment horizontal="center" vertical="center"/>
    </xf>
    <xf numFmtId="164" fontId="6" fillId="5" borderId="1" xfId="0" applyNumberFormat="1" applyFont="1" applyFill="1" applyBorder="1" applyAlignment="1">
      <alignment horizontal="center" vertical="center" wrapText="1"/>
    </xf>
    <xf numFmtId="164" fontId="6" fillId="5" borderId="3" xfId="0" applyNumberFormat="1" applyFont="1" applyFill="1" applyBorder="1" applyAlignment="1">
      <alignment horizontal="center" vertical="center" wrapText="1"/>
    </xf>
    <xf numFmtId="164" fontId="6" fillId="6" borderId="6" xfId="0" applyNumberFormat="1" applyFont="1" applyFill="1" applyBorder="1" applyAlignment="1">
      <alignment horizontal="center" vertical="center"/>
    </xf>
    <xf numFmtId="164" fontId="6" fillId="6" borderId="2" xfId="0" applyNumberFormat="1" applyFont="1" applyFill="1" applyBorder="1" applyAlignment="1">
      <alignment horizontal="center" vertical="center"/>
    </xf>
    <xf numFmtId="0" fontId="8" fillId="6" borderId="0" xfId="0" applyFont="1" applyFill="1" applyAlignment="1">
      <alignment horizontal="center" vertical="center"/>
    </xf>
    <xf numFmtId="0" fontId="17" fillId="0" borderId="0" xfId="0" applyFont="1" applyAlignment="1">
      <alignment horizontal="left" vertical="center" wrapText="1"/>
    </xf>
    <xf numFmtId="164" fontId="8" fillId="5" borderId="1" xfId="0" applyNumberFormat="1" applyFont="1" applyFill="1" applyBorder="1" applyAlignment="1">
      <alignment horizontal="center" vertical="center"/>
    </xf>
    <xf numFmtId="164" fontId="8" fillId="5" borderId="3" xfId="0" applyNumberFormat="1" applyFont="1" applyFill="1" applyBorder="1" applyAlignment="1">
      <alignment horizontal="center" vertical="center"/>
    </xf>
    <xf numFmtId="0" fontId="6" fillId="6" borderId="0" xfId="0" applyFont="1" applyFill="1" applyAlignment="1">
      <alignment horizontal="center" vertical="center"/>
    </xf>
    <xf numFmtId="0" fontId="5" fillId="0" borderId="0" xfId="0" applyFont="1" applyAlignment="1">
      <alignment horizontal="left" vertical="center" wrapText="1"/>
    </xf>
    <xf numFmtId="164" fontId="21" fillId="0" borderId="0" xfId="0" applyNumberFormat="1" applyFont="1" applyAlignment="1">
      <alignment horizontal="left" vertical="center"/>
    </xf>
    <xf numFmtId="0" fontId="8" fillId="6" borderId="2" xfId="0" applyFont="1" applyFill="1" applyBorder="1" applyAlignment="1">
      <alignment horizontal="center" vertical="center" wrapText="1"/>
    </xf>
    <xf numFmtId="0" fontId="9" fillId="0" borderId="2" xfId="0" applyFont="1" applyBorder="1" applyAlignment="1">
      <alignment horizontal="left" vertical="center" wrapText="1"/>
    </xf>
    <xf numFmtId="164" fontId="42" fillId="0" borderId="0" xfId="0" applyNumberFormat="1" applyFont="1" applyAlignment="1">
      <alignment horizontal="left" vertical="center"/>
    </xf>
    <xf numFmtId="0" fontId="44" fillId="5" borderId="10" xfId="0" applyFont="1" applyFill="1" applyBorder="1" applyAlignment="1">
      <alignment horizontal="center" vertical="center"/>
    </xf>
    <xf numFmtId="0" fontId="44" fillId="5" borderId="14" xfId="0" applyFont="1" applyFill="1" applyBorder="1" applyAlignment="1">
      <alignment horizontal="center" vertical="center"/>
    </xf>
    <xf numFmtId="0" fontId="45" fillId="5" borderId="11" xfId="0" applyFont="1" applyFill="1" applyBorder="1" applyAlignment="1">
      <alignment horizontal="center" vertical="center" wrapText="1"/>
    </xf>
    <xf numFmtId="0" fontId="45" fillId="5" borderId="2" xfId="0" applyFont="1" applyFill="1" applyBorder="1" applyAlignment="1">
      <alignment horizontal="center" vertical="center" wrapText="1"/>
    </xf>
    <xf numFmtId="0" fontId="45" fillId="5" borderId="12" xfId="0" applyFont="1" applyFill="1" applyBorder="1" applyAlignment="1">
      <alignment horizontal="center" vertical="center" wrapText="1"/>
    </xf>
    <xf numFmtId="0" fontId="46" fillId="5" borderId="3" xfId="0" applyFont="1" applyFill="1" applyBorder="1" applyAlignment="1">
      <alignment horizontal="center" vertical="center" wrapText="1"/>
    </xf>
    <xf numFmtId="0" fontId="46" fillId="5" borderId="5" xfId="0" applyFont="1" applyFill="1" applyBorder="1" applyAlignment="1">
      <alignment horizontal="center" vertical="center" wrapText="1"/>
    </xf>
    <xf numFmtId="0" fontId="45" fillId="5" borderId="3" xfId="0" applyFont="1" applyFill="1" applyBorder="1" applyAlignment="1">
      <alignment horizontal="center" vertical="center" wrapText="1"/>
    </xf>
    <xf numFmtId="0" fontId="45" fillId="5" borderId="5" xfId="0" applyFont="1" applyFill="1" applyBorder="1" applyAlignment="1">
      <alignment horizontal="center" vertical="center" wrapText="1"/>
    </xf>
    <xf numFmtId="0" fontId="46" fillId="5" borderId="12" xfId="0" applyFont="1" applyFill="1" applyBorder="1" applyAlignment="1">
      <alignment horizontal="center" vertical="center" wrapText="1"/>
    </xf>
    <xf numFmtId="0" fontId="46" fillId="5" borderId="13" xfId="0" applyFont="1" applyFill="1" applyBorder="1" applyAlignment="1">
      <alignment horizontal="center" vertical="center" wrapText="1"/>
    </xf>
    <xf numFmtId="0" fontId="45" fillId="5" borderId="1" xfId="0" applyFont="1" applyFill="1" applyBorder="1" applyAlignment="1">
      <alignment horizontal="center" vertical="center" wrapText="1"/>
    </xf>
    <xf numFmtId="0" fontId="45" fillId="5" borderId="15" xfId="0" applyFont="1" applyFill="1" applyBorder="1" applyAlignment="1">
      <alignment horizontal="center" vertical="center" wrapText="1"/>
    </xf>
    <xf numFmtId="0" fontId="46" fillId="5" borderId="16" xfId="0" applyFont="1" applyFill="1" applyBorder="1" applyAlignment="1">
      <alignment horizontal="center" vertical="center" wrapText="1"/>
    </xf>
    <xf numFmtId="0" fontId="21" fillId="0" borderId="0" xfId="0" applyFont="1" applyAlignment="1">
      <alignment horizontal="left" vertical="center" wrapText="1"/>
    </xf>
    <xf numFmtId="172" fontId="22" fillId="0" borderId="4" xfId="0" applyNumberFormat="1" applyFont="1" applyFill="1" applyBorder="1" applyAlignment="1">
      <alignment horizontal="center" vertical="center"/>
    </xf>
    <xf numFmtId="4" fontId="22" fillId="0" borderId="4" xfId="0" applyNumberFormat="1" applyFont="1" applyFill="1" applyBorder="1" applyAlignment="1">
      <alignment horizontal="center" vertical="center"/>
    </xf>
  </cellXfs>
  <cellStyles count="12">
    <cellStyle name="Millares" xfId="1" builtinId="3"/>
    <cellStyle name="Millares 10" xfId="3" xr:uid="{00000000-0005-0000-0000-000001000000}"/>
    <cellStyle name="Millares 10 2" xfId="9" xr:uid="{00000000-0005-0000-0000-000002000000}"/>
    <cellStyle name="Millares 10 4" xfId="7" xr:uid="{00000000-0005-0000-0000-000003000000}"/>
    <cellStyle name="Millares 2 2" xfId="6" xr:uid="{00000000-0005-0000-0000-000004000000}"/>
    <cellStyle name="Millares 3" xfId="11" xr:uid="{DDB1F370-3506-4CCD-A4C3-D8887A9F505D}"/>
    <cellStyle name="Millares 8" xfId="5" xr:uid="{00000000-0005-0000-0000-000005000000}"/>
    <cellStyle name="Moneda" xfId="8" builtinId="4"/>
    <cellStyle name="Moneda 2" xfId="10" xr:uid="{00000000-0005-0000-0000-000007000000}"/>
    <cellStyle name="Normal" xfId="0" builtinId="0"/>
    <cellStyle name="Normal 3" xfId="4" xr:uid="{00000000-0005-0000-0000-000009000000}"/>
    <cellStyle name="Porcentaje" xfId="2" builtinId="5"/>
  </cellStyles>
  <dxfs count="0"/>
  <tableStyles count="0" defaultTableStyle="TableStyleMedium2" defaultPivotStyle="PivotStyleLight16"/>
  <colors>
    <mruColors>
      <color rgb="FF000F9F"/>
      <color rgb="FFFFFFFF"/>
      <color rgb="FFC8A977"/>
      <color rgb="FF3CB4E5"/>
      <color rgb="FFBC2400"/>
      <color rgb="FF000099"/>
      <color rgb="FF0B1C3A"/>
      <color rgb="FF375818"/>
      <color rgb="FF031434"/>
      <color rgb="FF910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9.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rgbClr val="3CB4E5"/>
            </a:solidFill>
            <a:ln w="9525" cap="flat" cmpd="sng" algn="ctr">
              <a:solidFill>
                <a:schemeClr val="accent1">
                  <a:shade val="95000"/>
                </a:schemeClr>
              </a:solidFill>
              <a:round/>
            </a:ln>
            <a:effectLst>
              <a:outerShdw blurRad="50800" dist="38100" dir="2700000" algn="tl" rotWithShape="0">
                <a:prstClr val="black">
                  <a:alpha val="40000"/>
                </a:prstClr>
              </a:outerShdw>
            </a:effectLst>
          </c:spPr>
          <c:invertIfNegative val="0"/>
          <c:dLbls>
            <c:dLbl>
              <c:idx val="0"/>
              <c:tx>
                <c:rich>
                  <a:bodyPr/>
                  <a:lstStyle/>
                  <a:p>
                    <a:fld id="{D8E21EEE-0A88-452B-9B92-CEC4E479B90A}" type="CELLRANGE">
                      <a:rPr lang="es-AR"/>
                      <a:pPr/>
                      <a:t>[CELLRANGE]</a:t>
                    </a:fld>
                    <a:endParaRPr lang="es-AR"/>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2-351C-4B65-8868-D98EA4DEDC88}"/>
                </c:ext>
              </c:extLst>
            </c:dLbl>
            <c:dLbl>
              <c:idx val="1"/>
              <c:tx>
                <c:rich>
                  <a:bodyPr/>
                  <a:lstStyle/>
                  <a:p>
                    <a:fld id="{F858605E-74C6-4AE6-B9D9-7DD5E360B981}" type="CELLRANGE">
                      <a:rPr lang="es-AR"/>
                      <a:pPr/>
                      <a:t>[CELLRANGE]</a:t>
                    </a:fld>
                    <a:endParaRPr lang="es-AR"/>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3-351C-4B65-8868-D98EA4DEDC88}"/>
                </c:ext>
              </c:extLst>
            </c:dLbl>
            <c:dLbl>
              <c:idx val="2"/>
              <c:tx>
                <c:rich>
                  <a:bodyPr/>
                  <a:lstStyle/>
                  <a:p>
                    <a:fld id="{92290903-BDA7-456E-A96B-86C006CDBC29}" type="CELLRANGE">
                      <a:rPr lang="es-AR"/>
                      <a:pPr/>
                      <a:t>[CELLRANGE]</a:t>
                    </a:fld>
                    <a:endParaRPr lang="es-AR"/>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4-351C-4B65-8868-D98EA4DEDC88}"/>
                </c:ext>
              </c:extLst>
            </c:dLbl>
            <c:dLbl>
              <c:idx val="3"/>
              <c:tx>
                <c:rich>
                  <a:bodyPr/>
                  <a:lstStyle/>
                  <a:p>
                    <a:fld id="{E6532111-A7AE-4A3E-8CFA-0F482E4669EA}" type="CELLRANGE">
                      <a:rPr lang="es-AR"/>
                      <a:pPr/>
                      <a:t>[CELLRANGE]</a:t>
                    </a:fld>
                    <a:endParaRPr lang="es-AR"/>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5-351C-4B65-8868-D98EA4DEDC88}"/>
                </c:ext>
              </c:extLst>
            </c:dLbl>
            <c:dLbl>
              <c:idx val="4"/>
              <c:tx>
                <c:rich>
                  <a:bodyPr/>
                  <a:lstStyle/>
                  <a:p>
                    <a:fld id="{A983ECEF-83BA-4702-9A92-5A4939042C24}" type="CELLRANGE">
                      <a:rPr lang="es-AR"/>
                      <a:pPr/>
                      <a:t>[CELLRANGE]</a:t>
                    </a:fld>
                    <a:endParaRPr lang="es-AR"/>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6-351C-4B65-8868-D98EA4DEDC88}"/>
                </c:ext>
              </c:extLst>
            </c:dLbl>
            <c:dLbl>
              <c:idx val="5"/>
              <c:tx>
                <c:rich>
                  <a:bodyPr/>
                  <a:lstStyle/>
                  <a:p>
                    <a:fld id="{7DEF672E-3006-4681-A9E6-99903BAB7927}" type="CELLRANGE">
                      <a:rPr lang="es-AR"/>
                      <a:pPr/>
                      <a:t>[CELLRANGE]</a:t>
                    </a:fld>
                    <a:endParaRPr lang="es-AR"/>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7-351C-4B65-8868-D98EA4DEDC88}"/>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rgbClr val="3CB4E5"/>
                    </a:solidFill>
                    <a:latin typeface="Arial Narrow" panose="020B0606020202030204" pitchFamily="34" charset="0"/>
                    <a:ea typeface="+mn-ea"/>
                    <a:cs typeface="+mn-cs"/>
                  </a:defRPr>
                </a:pPr>
                <a:endParaRPr lang="es-AR"/>
              </a:p>
            </c:txPr>
            <c:dLblPos val="outEnd"/>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a:solidFill>
                        <a:schemeClr val="tx1">
                          <a:lumMod val="35000"/>
                          <a:lumOff val="65000"/>
                        </a:schemeClr>
                      </a:solidFill>
                    </a:ln>
                    <a:effectLst/>
                  </c:spPr>
                </c15:leaderLines>
              </c:ext>
            </c:extLst>
          </c:dLbls>
          <c:cat>
            <c:strRef>
              <c:extLst>
                <c:ext xmlns:c15="http://schemas.microsoft.com/office/drawing/2012/chart" uri="{02D57815-91ED-43cb-92C2-25804820EDAC}">
                  <c15:fullRef>
                    <c15:sqref>'Base Graf'!$A$7:$A$14</c15:sqref>
                  </c15:fullRef>
                </c:ext>
              </c:extLst>
              <c:f>'Base Graf'!$A$9:$A$14</c:f>
              <c:strCache>
                <c:ptCount val="6"/>
                <c:pt idx="0">
                  <c:v>2025</c:v>
                </c:pt>
                <c:pt idx="1">
                  <c:v>2026</c:v>
                </c:pt>
                <c:pt idx="2">
                  <c:v>2027</c:v>
                </c:pt>
                <c:pt idx="3">
                  <c:v>2028</c:v>
                </c:pt>
                <c:pt idx="4">
                  <c:v>2029</c:v>
                </c:pt>
                <c:pt idx="5">
                  <c:v>Prom Resto 2030-2050</c:v>
                </c:pt>
              </c:strCache>
            </c:strRef>
          </c:cat>
          <c:val>
            <c:numRef>
              <c:extLst>
                <c:ext xmlns:c15="http://schemas.microsoft.com/office/drawing/2012/chart" uri="{02D57815-91ED-43cb-92C2-25804820EDAC}">
                  <c15:fullRef>
                    <c15:sqref>'Base Graf'!$B$7:$B$14</c15:sqref>
                  </c15:fullRef>
                </c:ext>
              </c:extLst>
              <c:f>'Base Graf'!$B$9:$B$14</c:f>
              <c:numCache>
                <c:formatCode>#,##0.0</c:formatCode>
                <c:ptCount val="6"/>
                <c:pt idx="0">
                  <c:v>87375.544354738697</c:v>
                </c:pt>
                <c:pt idx="1">
                  <c:v>189308.20073423529</c:v>
                </c:pt>
                <c:pt idx="2">
                  <c:v>21155.623405025628</c:v>
                </c:pt>
                <c:pt idx="3">
                  <c:v>7938.99880656202</c:v>
                </c:pt>
                <c:pt idx="4">
                  <c:v>1238.0602358789849</c:v>
                </c:pt>
                <c:pt idx="5">
                  <c:v>282.36597196120454</c:v>
                </c:pt>
              </c:numCache>
            </c:numRef>
          </c:val>
          <c:extLst>
            <c:ext xmlns:c15="http://schemas.microsoft.com/office/drawing/2012/chart" uri="{02D57815-91ED-43cb-92C2-25804820EDAC}">
              <c15:datalabelsRange>
                <c15:f>'Base Graf'!$BJ$58:$BJ$65</c15:f>
                <c15:dlblRangeCache>
                  <c:ptCount val="8"/>
                  <c:pt idx="0">
                    <c:v>57.379,1</c:v>
                  </c:pt>
                  <c:pt idx="1">
                    <c:v>54.826,9</c:v>
                  </c:pt>
                  <c:pt idx="2">
                    <c:v>87.375,5</c:v>
                  </c:pt>
                  <c:pt idx="3">
                    <c:v>189.308,2</c:v>
                  </c:pt>
                  <c:pt idx="4">
                    <c:v>21.155,6</c:v>
                  </c:pt>
                  <c:pt idx="5">
                    <c:v>7.939,0</c:v>
                  </c:pt>
                  <c:pt idx="6">
                    <c:v>1.238,1</c:v>
                  </c:pt>
                  <c:pt idx="7">
                    <c:v>282,4</c:v>
                  </c:pt>
                </c15:dlblRangeCache>
              </c15:datalabelsRange>
            </c:ext>
            <c:ext xmlns:c16="http://schemas.microsoft.com/office/drawing/2014/chart" uri="{C3380CC4-5D6E-409C-BE32-E72D297353CC}">
              <c16:uniqueId val="{00000000-878D-47D6-B4CE-04C99EEB5BB2}"/>
            </c:ext>
          </c:extLst>
        </c:ser>
        <c:dLbls>
          <c:showLegendKey val="0"/>
          <c:showVal val="0"/>
          <c:showCatName val="0"/>
          <c:showSerName val="0"/>
          <c:showPercent val="0"/>
          <c:showBubbleSize val="0"/>
        </c:dLbls>
        <c:gapWidth val="100"/>
        <c:overlap val="-24"/>
        <c:axId val="-303978256"/>
        <c:axId val="-303972272"/>
      </c:barChart>
      <c:catAx>
        <c:axId val="-303978256"/>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Arial Narrow" panose="020B0606020202030204" pitchFamily="34" charset="0"/>
                <a:ea typeface="+mn-ea"/>
                <a:cs typeface="+mn-cs"/>
              </a:defRPr>
            </a:pPr>
            <a:endParaRPr lang="es-AR"/>
          </a:p>
        </c:txPr>
        <c:crossAx val="-303972272"/>
        <c:crosses val="autoZero"/>
        <c:auto val="1"/>
        <c:lblAlgn val="ctr"/>
        <c:lblOffset val="100"/>
        <c:noMultiLvlLbl val="0"/>
      </c:catAx>
      <c:valAx>
        <c:axId val="-303972272"/>
        <c:scaling>
          <c:orientation val="minMax"/>
        </c:scaling>
        <c:delete val="1"/>
        <c:axPos val="l"/>
        <c:numFmt formatCode="#,##0.0" sourceLinked="1"/>
        <c:majorTickMark val="none"/>
        <c:minorTickMark val="none"/>
        <c:tickLblPos val="nextTo"/>
        <c:crossAx val="-303978256"/>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a:pPr>
      <a:endParaRPr lang="es-A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rgbClr val="000F9F"/>
            </a:solidFill>
            <a:ln w="9525" cap="flat" cmpd="sng" algn="ctr">
              <a:solidFill>
                <a:srgbClr val="000F9F"/>
              </a:solidFill>
              <a:round/>
            </a:ln>
            <a:effectLst>
              <a:outerShdw blurRad="50800" dist="38100" dir="2700000" algn="tl" rotWithShape="0">
                <a:prstClr val="black">
                  <a:alpha val="40000"/>
                </a:prstClr>
              </a:outerShdw>
            </a:effectLst>
          </c:spPr>
          <c:invertIfNegative val="0"/>
          <c:dLbls>
            <c:dLbl>
              <c:idx val="0"/>
              <c:tx>
                <c:rich>
                  <a:bodyPr/>
                  <a:lstStyle/>
                  <a:p>
                    <a:fld id="{BFF9082A-1BA9-46A0-B9F1-0C35486BF896}" type="CELLRANGE">
                      <a:rPr lang="es-AR"/>
                      <a:pPr/>
                      <a:t>[CELLRANGE]</a:t>
                    </a:fld>
                    <a:endParaRPr lang="es-AR"/>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2-0C0B-4228-9EEA-87911CF39C82}"/>
                </c:ext>
              </c:extLst>
            </c:dLbl>
            <c:dLbl>
              <c:idx val="1"/>
              <c:tx>
                <c:rich>
                  <a:bodyPr/>
                  <a:lstStyle/>
                  <a:p>
                    <a:fld id="{E4E4387E-2401-4061-A827-1FF8BA0C58D1}" type="CELLRANGE">
                      <a:rPr lang="es-AR"/>
                      <a:pPr/>
                      <a:t>[CELLRANGE]</a:t>
                    </a:fld>
                    <a:endParaRPr lang="es-AR"/>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3-0C0B-4228-9EEA-87911CF39C82}"/>
                </c:ext>
              </c:extLst>
            </c:dLbl>
            <c:dLbl>
              <c:idx val="2"/>
              <c:tx>
                <c:rich>
                  <a:bodyPr/>
                  <a:lstStyle/>
                  <a:p>
                    <a:fld id="{56DB3AAF-23D4-40C6-81A0-F7575A97E83B}" type="CELLRANGE">
                      <a:rPr lang="es-AR"/>
                      <a:pPr/>
                      <a:t>[CELLRANGE]</a:t>
                    </a:fld>
                    <a:endParaRPr lang="es-AR"/>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4-0C0B-4228-9EEA-87911CF39C82}"/>
                </c:ext>
              </c:extLst>
            </c:dLbl>
            <c:dLbl>
              <c:idx val="3"/>
              <c:tx>
                <c:rich>
                  <a:bodyPr/>
                  <a:lstStyle/>
                  <a:p>
                    <a:fld id="{7AE0BF3E-1AE7-4AD4-B88E-1C1DF51B75D5}" type="CELLRANGE">
                      <a:rPr lang="es-AR"/>
                      <a:pPr/>
                      <a:t>[CELLRANGE]</a:t>
                    </a:fld>
                    <a:endParaRPr lang="es-AR"/>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5-0C0B-4228-9EEA-87911CF39C82}"/>
                </c:ext>
              </c:extLst>
            </c:dLbl>
            <c:dLbl>
              <c:idx val="4"/>
              <c:tx>
                <c:rich>
                  <a:bodyPr/>
                  <a:lstStyle/>
                  <a:p>
                    <a:fld id="{1789AAA8-0930-40C9-B1F3-04FE7D26DBA9}" type="CELLRANGE">
                      <a:rPr lang="es-AR"/>
                      <a:pPr/>
                      <a:t>[CELLRANGE]</a:t>
                    </a:fld>
                    <a:endParaRPr lang="es-AR"/>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6-0C0B-4228-9EEA-87911CF39C82}"/>
                </c:ext>
              </c:extLst>
            </c:dLbl>
            <c:dLbl>
              <c:idx val="5"/>
              <c:tx>
                <c:rich>
                  <a:bodyPr/>
                  <a:lstStyle/>
                  <a:p>
                    <a:fld id="{0C565954-7EC6-400B-BFB9-BAD5727FD065}" type="CELLRANGE">
                      <a:rPr lang="es-AR"/>
                      <a:pPr/>
                      <a:t>[CELLRANGE]</a:t>
                    </a:fld>
                    <a:endParaRPr lang="es-AR"/>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7-0C0B-4228-9EEA-87911CF39C82}"/>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rgbClr val="000F9F"/>
                    </a:solidFill>
                    <a:latin typeface="Arial Narrow" panose="020B0606020202030204" pitchFamily="34" charset="0"/>
                    <a:ea typeface="+mn-ea"/>
                    <a:cs typeface="+mn-cs"/>
                  </a:defRPr>
                </a:pPr>
                <a:endParaRPr lang="es-AR"/>
              </a:p>
            </c:txPr>
            <c:dLblPos val="outEnd"/>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a:solidFill>
                        <a:schemeClr val="tx1">
                          <a:lumMod val="35000"/>
                          <a:lumOff val="65000"/>
                        </a:schemeClr>
                      </a:solidFill>
                    </a:ln>
                    <a:effectLst/>
                  </c:spPr>
                </c15:leaderLines>
              </c:ext>
            </c:extLst>
          </c:dLbls>
          <c:cat>
            <c:strRef>
              <c:extLst>
                <c:ext xmlns:c15="http://schemas.microsoft.com/office/drawing/2012/chart" uri="{02D57815-91ED-43cb-92C2-25804820EDAC}">
                  <c15:fullRef>
                    <c15:sqref>'Base Graf'!$A$7:$A$14</c15:sqref>
                  </c15:fullRef>
                </c:ext>
              </c:extLst>
              <c:f>'Base Graf'!$A$9:$A$14</c:f>
              <c:strCache>
                <c:ptCount val="6"/>
                <c:pt idx="0">
                  <c:v>2025</c:v>
                </c:pt>
                <c:pt idx="1">
                  <c:v>2026</c:v>
                </c:pt>
                <c:pt idx="2">
                  <c:v>2027</c:v>
                </c:pt>
                <c:pt idx="3">
                  <c:v>2028</c:v>
                </c:pt>
                <c:pt idx="4">
                  <c:v>2029</c:v>
                </c:pt>
                <c:pt idx="5">
                  <c:v>Prom Resto 2030-2050</c:v>
                </c:pt>
              </c:strCache>
            </c:strRef>
          </c:cat>
          <c:val>
            <c:numRef>
              <c:extLst>
                <c:ext xmlns:c15="http://schemas.microsoft.com/office/drawing/2012/chart" uri="{02D57815-91ED-43cb-92C2-25804820EDAC}">
                  <c15:fullRef>
                    <c15:sqref>'Base Graf'!$C$7:$C$14</c15:sqref>
                  </c15:fullRef>
                </c:ext>
              </c:extLst>
              <c:f>'Base Graf'!$C$9:$C$14</c:f>
              <c:numCache>
                <c:formatCode>#,##0.0</c:formatCode>
                <c:ptCount val="6"/>
                <c:pt idx="0">
                  <c:v>127.95534223752206</c:v>
                </c:pt>
                <c:pt idx="1">
                  <c:v>118.22916774701167</c:v>
                </c:pt>
                <c:pt idx="2">
                  <c:v>112.37652446725647</c:v>
                </c:pt>
                <c:pt idx="3">
                  <c:v>106.22198247004152</c:v>
                </c:pt>
                <c:pt idx="4">
                  <c:v>60.292169770591414</c:v>
                </c:pt>
                <c:pt idx="5">
                  <c:v>13.138003041844204</c:v>
                </c:pt>
              </c:numCache>
            </c:numRef>
          </c:val>
          <c:extLst>
            <c:ext xmlns:c15="http://schemas.microsoft.com/office/drawing/2012/chart" uri="{02D57815-91ED-43cb-92C2-25804820EDAC}">
              <c15:datalabelsRange>
                <c15:f>'Base Graf'!$BK$58:$BK$65</c15:f>
                <c15:dlblRangeCache>
                  <c:ptCount val="8"/>
                  <c:pt idx="0">
                    <c:v>130,1</c:v>
                  </c:pt>
                  <c:pt idx="1">
                    <c:v>130,7</c:v>
                  </c:pt>
                  <c:pt idx="2">
                    <c:v>128,0</c:v>
                  </c:pt>
                  <c:pt idx="3">
                    <c:v>118,2</c:v>
                  </c:pt>
                  <c:pt idx="4">
                    <c:v>112,4</c:v>
                  </c:pt>
                  <c:pt idx="5">
                    <c:v>106,2</c:v>
                  </c:pt>
                  <c:pt idx="6">
                    <c:v>60,3</c:v>
                  </c:pt>
                  <c:pt idx="7">
                    <c:v>13,1</c:v>
                  </c:pt>
                </c15:dlblRangeCache>
              </c15:datalabelsRange>
            </c:ext>
            <c:ext xmlns:c16="http://schemas.microsoft.com/office/drawing/2014/chart" uri="{C3380CC4-5D6E-409C-BE32-E72D297353CC}">
              <c16:uniqueId val="{00000000-BF89-4AD5-9BE4-C86A2A9F84E7}"/>
            </c:ext>
          </c:extLst>
        </c:ser>
        <c:dLbls>
          <c:showLegendKey val="0"/>
          <c:showVal val="0"/>
          <c:showCatName val="0"/>
          <c:showSerName val="0"/>
          <c:showPercent val="0"/>
          <c:showBubbleSize val="0"/>
        </c:dLbls>
        <c:gapWidth val="100"/>
        <c:overlap val="-24"/>
        <c:axId val="-303975536"/>
        <c:axId val="-303977712"/>
      </c:barChart>
      <c:catAx>
        <c:axId val="-303975536"/>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Arial Narrow" panose="020B0606020202030204" pitchFamily="34" charset="0"/>
                <a:ea typeface="+mn-ea"/>
                <a:cs typeface="+mn-cs"/>
              </a:defRPr>
            </a:pPr>
            <a:endParaRPr lang="es-AR"/>
          </a:p>
        </c:txPr>
        <c:crossAx val="-303977712"/>
        <c:crosses val="autoZero"/>
        <c:auto val="1"/>
        <c:lblAlgn val="ctr"/>
        <c:lblOffset val="100"/>
        <c:noMultiLvlLbl val="0"/>
      </c:catAx>
      <c:valAx>
        <c:axId val="-303977712"/>
        <c:scaling>
          <c:orientation val="minMax"/>
        </c:scaling>
        <c:delete val="1"/>
        <c:axPos val="l"/>
        <c:numFmt formatCode="#,##0.0" sourceLinked="1"/>
        <c:majorTickMark val="none"/>
        <c:minorTickMark val="none"/>
        <c:tickLblPos val="nextTo"/>
        <c:crossAx val="-303975536"/>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a:pPr>
      <a:endParaRPr lang="es-A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0330739715596394E-2"/>
          <c:y val="0.11235869996962546"/>
          <c:w val="0.93809951881014875"/>
          <c:h val="0.71862560839815826"/>
        </c:manualLayout>
      </c:layout>
      <c:barChart>
        <c:barDir val="col"/>
        <c:grouping val="stacked"/>
        <c:varyColors val="0"/>
        <c:ser>
          <c:idx val="0"/>
          <c:order val="0"/>
          <c:tx>
            <c:v>Capital</c:v>
          </c:tx>
          <c:spPr>
            <a:solidFill>
              <a:srgbClr val="000F9F"/>
            </a:solidFill>
            <a:ln>
              <a:noFill/>
            </a:ln>
            <a:effectLst>
              <a:outerShdw blurRad="50800" dist="38100" dir="2700000" algn="tl" rotWithShape="0">
                <a:prstClr val="black">
                  <a:alpha val="40000"/>
                </a:prstClr>
              </a:outerShdw>
            </a:effectLst>
          </c:spPr>
          <c:invertIfNegative val="0"/>
          <c:dLbls>
            <c:dLbl>
              <c:idx val="0"/>
              <c:tx>
                <c:rich>
                  <a:bodyPr/>
                  <a:lstStyle/>
                  <a:p>
                    <a:fld id="{A194806B-8C0B-4CD4-92C4-BBCE087C0BF0}" type="CELLRANGE">
                      <a:rPr lang="es-AR"/>
                      <a:pPr/>
                      <a:t>[CELLRANGE]</a:t>
                    </a:fld>
                    <a:endParaRPr lang="es-A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2-5005-4C07-9E4C-E647D2CBD2CC}"/>
                </c:ext>
              </c:extLst>
            </c:dLbl>
            <c:dLbl>
              <c:idx val="1"/>
              <c:tx>
                <c:rich>
                  <a:bodyPr/>
                  <a:lstStyle/>
                  <a:p>
                    <a:fld id="{2ABE0F31-5ED6-49E6-B1F6-E33206CDDFE4}" type="CELLRANGE">
                      <a:rPr lang="es-AR"/>
                      <a:pPr/>
                      <a:t>[CELLRANGE]</a:t>
                    </a:fld>
                    <a:endParaRPr lang="es-A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3-5005-4C07-9E4C-E647D2CBD2CC}"/>
                </c:ext>
              </c:extLst>
            </c:dLbl>
            <c:dLbl>
              <c:idx val="2"/>
              <c:layout>
                <c:manualLayout>
                  <c:x val="0"/>
                  <c:y val="-5.5569209452282419E-3"/>
                </c:manualLayout>
              </c:layout>
              <c:tx>
                <c:rich>
                  <a:bodyPr/>
                  <a:lstStyle/>
                  <a:p>
                    <a:fld id="{EA13F5D9-811D-47CA-AA2B-19ACCCFE3B0B}" type="CELLRANGE">
                      <a:rPr lang="en-US" sz="1050" b="1">
                        <a:solidFill>
                          <a:schemeClr val="bg1"/>
                        </a:solidFill>
                      </a:rPr>
                      <a:pPr/>
                      <a:t>[CELLRANGE]</a:t>
                    </a:fld>
                    <a:endParaRPr lang="es-AR"/>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4-5005-4C07-9E4C-E647D2CBD2CC}"/>
                </c:ext>
              </c:extLst>
            </c:dLbl>
            <c:dLbl>
              <c:idx val="3"/>
              <c:layout>
                <c:manualLayout>
                  <c:x val="4.5667026249549686E-3"/>
                  <c:y val="-5.0942639390292817E-2"/>
                </c:manualLayout>
              </c:layout>
              <c:tx>
                <c:rich>
                  <a:bodyPr rot="0" spcFirstLastPara="1" vertOverflow="ellipsis" vert="horz" wrap="square" lIns="38100" tIns="19050" rIns="38100" bIns="19050" anchor="ctr" anchorCtr="1">
                    <a:spAutoFit/>
                  </a:bodyPr>
                  <a:lstStyle/>
                  <a:p>
                    <a:pPr>
                      <a:defRPr sz="1050" b="1" i="0" u="none" strike="noStrike" kern="1200" baseline="0">
                        <a:solidFill>
                          <a:srgbClr val="000099"/>
                        </a:solidFill>
                        <a:latin typeface="+mn-lt"/>
                        <a:ea typeface="+mn-ea"/>
                        <a:cs typeface="+mn-cs"/>
                      </a:defRPr>
                    </a:pPr>
                    <a:fld id="{C7597463-48B4-4AB4-BDB2-FB547FFF3963}" type="CELLRANGE">
                      <a:rPr lang="en-US"/>
                      <a:pPr>
                        <a:defRPr sz="1050" b="1">
                          <a:solidFill>
                            <a:srgbClr val="000099"/>
                          </a:solidFill>
                        </a:defRPr>
                      </a:pPr>
                      <a:t>[CELLRANGE]</a:t>
                    </a:fld>
                    <a:endParaRPr lang="es-AR"/>
                  </a:p>
                </c:rich>
              </c:tx>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rgbClr val="000099"/>
                      </a:solidFill>
                      <a:latin typeface="+mn-lt"/>
                      <a:ea typeface="+mn-ea"/>
                      <a:cs typeface="+mn-cs"/>
                    </a:defRPr>
                  </a:pPr>
                  <a:endParaRPr lang="es-AR"/>
                </a:p>
              </c:txP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5-5005-4C07-9E4C-E647D2CBD2CC}"/>
                </c:ext>
              </c:extLst>
            </c:dLbl>
            <c:dLbl>
              <c:idx val="4"/>
              <c:layout>
                <c:manualLayout>
                  <c:x val="-2.2833513124776933E-3"/>
                  <c:y val="-5.0942639390292817E-2"/>
                </c:manualLayout>
              </c:layout>
              <c:tx>
                <c:rich>
                  <a:bodyPr rot="0" spcFirstLastPara="1" vertOverflow="ellipsis" vert="horz" wrap="square" lIns="38100" tIns="19050" rIns="38100" bIns="19050" anchor="ctr" anchorCtr="1">
                    <a:spAutoFit/>
                  </a:bodyPr>
                  <a:lstStyle/>
                  <a:p>
                    <a:pPr>
                      <a:defRPr sz="1050" b="1" i="0" u="none" strike="noStrike" kern="1200" baseline="0">
                        <a:solidFill>
                          <a:srgbClr val="000099"/>
                        </a:solidFill>
                        <a:latin typeface="+mn-lt"/>
                        <a:ea typeface="+mn-ea"/>
                        <a:cs typeface="+mn-cs"/>
                      </a:defRPr>
                    </a:pPr>
                    <a:fld id="{34FB783B-5E2B-42EF-B75F-4A40B7220397}" type="CELLRANGE">
                      <a:rPr lang="en-US"/>
                      <a:pPr>
                        <a:defRPr sz="1050" b="1">
                          <a:solidFill>
                            <a:srgbClr val="000099"/>
                          </a:solidFill>
                        </a:defRPr>
                      </a:pPr>
                      <a:t>[CELLRANGE]</a:t>
                    </a:fld>
                    <a:endParaRPr lang="es-AR"/>
                  </a:p>
                </c:rich>
              </c:tx>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rgbClr val="000099"/>
                      </a:solidFill>
                      <a:latin typeface="+mn-lt"/>
                      <a:ea typeface="+mn-ea"/>
                      <a:cs typeface="+mn-cs"/>
                    </a:defRPr>
                  </a:pPr>
                  <a:endParaRPr lang="es-AR"/>
                </a:p>
              </c:txP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6-5005-4C07-9E4C-E647D2CBD2CC}"/>
                </c:ext>
              </c:extLst>
            </c:dLbl>
            <c:dLbl>
              <c:idx val="5"/>
              <c:layout>
                <c:manualLayout>
                  <c:x val="4.5667026249550519E-3"/>
                  <c:y val="-5.5187859339484044E-2"/>
                </c:manualLayout>
              </c:layout>
              <c:tx>
                <c:rich>
                  <a:bodyPr rot="0" spcFirstLastPara="1" vertOverflow="ellipsis" vert="horz" wrap="square" lIns="38100" tIns="19050" rIns="38100" bIns="19050" anchor="ctr" anchorCtr="1">
                    <a:spAutoFit/>
                  </a:bodyPr>
                  <a:lstStyle/>
                  <a:p>
                    <a:pPr>
                      <a:defRPr sz="1050" b="1" i="0" u="none" strike="noStrike" kern="1200" baseline="0">
                        <a:solidFill>
                          <a:srgbClr val="000099"/>
                        </a:solidFill>
                        <a:latin typeface="+mn-lt"/>
                        <a:ea typeface="+mn-ea"/>
                        <a:cs typeface="+mn-cs"/>
                      </a:defRPr>
                    </a:pPr>
                    <a:fld id="{1259E81B-E3F4-4013-A05E-A05B469274C2}" type="CELLRANGE">
                      <a:rPr lang="en-US"/>
                      <a:pPr>
                        <a:defRPr sz="1050" b="1">
                          <a:solidFill>
                            <a:srgbClr val="000099"/>
                          </a:solidFill>
                        </a:defRPr>
                      </a:pPr>
                      <a:t>[CELLRANGE]</a:t>
                    </a:fld>
                    <a:endParaRPr lang="es-AR"/>
                  </a:p>
                </c:rich>
              </c:tx>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rgbClr val="000099"/>
                      </a:solidFill>
                      <a:latin typeface="+mn-lt"/>
                      <a:ea typeface="+mn-ea"/>
                      <a:cs typeface="+mn-cs"/>
                    </a:defRPr>
                  </a:pPr>
                  <a:endParaRPr lang="es-AR"/>
                </a:p>
              </c:txP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7-5005-4C07-9E4C-E647D2CBD2CC}"/>
                </c:ext>
              </c:extLst>
            </c:dLbl>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chemeClr val="bg1"/>
                    </a:solidFill>
                    <a:latin typeface="+mn-lt"/>
                    <a:ea typeface="+mn-ea"/>
                    <a:cs typeface="+mn-cs"/>
                  </a:defRPr>
                </a:pPr>
                <a:endParaRPr lang="es-AR"/>
              </a:p>
            </c:txP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cat>
            <c:strRef>
              <c:extLst>
                <c:ext xmlns:c15="http://schemas.microsoft.com/office/drawing/2012/chart" uri="{02D57815-91ED-43cb-92C2-25804820EDAC}">
                  <c15:fullRef>
                    <c15:sqref>'Base Graf'!$G$7:$G$14</c15:sqref>
                  </c15:fullRef>
                </c:ext>
              </c:extLst>
              <c:f>'Base Graf'!$G$9:$G$14</c:f>
              <c:strCache>
                <c:ptCount val="6"/>
                <c:pt idx="0">
                  <c:v>2025</c:v>
                </c:pt>
                <c:pt idx="1">
                  <c:v>2026</c:v>
                </c:pt>
                <c:pt idx="2">
                  <c:v>2027</c:v>
                </c:pt>
                <c:pt idx="3">
                  <c:v>2028</c:v>
                </c:pt>
                <c:pt idx="4">
                  <c:v>2029</c:v>
                </c:pt>
                <c:pt idx="5">
                  <c:v>Prom Resto 2030-2050</c:v>
                </c:pt>
              </c:strCache>
            </c:strRef>
          </c:cat>
          <c:val>
            <c:numRef>
              <c:extLst>
                <c:ext xmlns:c15="http://schemas.microsoft.com/office/drawing/2012/chart" uri="{02D57815-91ED-43cb-92C2-25804820EDAC}">
                  <c15:fullRef>
                    <c15:sqref>'Base Graf'!$H$7:$H$14</c15:sqref>
                  </c15:fullRef>
                </c:ext>
              </c:extLst>
              <c:f>'Base Graf'!$H$9:$H$14</c:f>
              <c:numCache>
                <c:formatCode>#,##0.0</c:formatCode>
                <c:ptCount val="6"/>
                <c:pt idx="0">
                  <c:v>45993.140379375916</c:v>
                </c:pt>
                <c:pt idx="1">
                  <c:v>151598.00018015047</c:v>
                </c:pt>
                <c:pt idx="2">
                  <c:v>16362.709057737778</c:v>
                </c:pt>
                <c:pt idx="3">
                  <c:v>7715.4271697177792</c:v>
                </c:pt>
                <c:pt idx="4">
                  <c:v>1074.9827252733332</c:v>
                </c:pt>
                <c:pt idx="5">
                  <c:v>245.50663916250002</c:v>
                </c:pt>
              </c:numCache>
            </c:numRef>
          </c:val>
          <c:extLst>
            <c:ext xmlns:c15="http://schemas.microsoft.com/office/drawing/2012/chart" uri="{02D57815-91ED-43cb-92C2-25804820EDAC}">
              <c15:datalabelsRange>
                <c15:f>'Base Graf'!$BI$95:$BI$102</c15:f>
                <c15:dlblRangeCache>
                  <c:ptCount val="8"/>
                  <c:pt idx="0">
                    <c:v>49,8%</c:v>
                  </c:pt>
                  <c:pt idx="1">
                    <c:v>66,8%</c:v>
                  </c:pt>
                  <c:pt idx="2">
                    <c:v>53%</c:v>
                  </c:pt>
                  <c:pt idx="3">
                    <c:v>80%</c:v>
                  </c:pt>
                  <c:pt idx="4">
                    <c:v>77%</c:v>
                  </c:pt>
                  <c:pt idx="5">
                    <c:v>97%</c:v>
                  </c:pt>
                  <c:pt idx="6">
                    <c:v>87%</c:v>
                  </c:pt>
                  <c:pt idx="7">
                    <c:v>87%</c:v>
                  </c:pt>
                </c15:dlblRangeCache>
              </c15:datalabelsRange>
            </c:ext>
            <c:ext xmlns:c16="http://schemas.microsoft.com/office/drawing/2014/chart" uri="{C3380CC4-5D6E-409C-BE32-E72D297353CC}">
              <c16:uniqueId val="{00000000-EC2A-4692-91BA-595E276D28C4}"/>
            </c:ext>
          </c:extLst>
        </c:ser>
        <c:ser>
          <c:idx val="1"/>
          <c:order val="1"/>
          <c:tx>
            <c:v>Interés</c:v>
          </c:tx>
          <c:spPr>
            <a:solidFill>
              <a:srgbClr val="3CB4E5"/>
            </a:solidFill>
            <a:ln>
              <a:noFill/>
            </a:ln>
            <a:effectLst>
              <a:outerShdw blurRad="50800" dist="38100" dir="2700000" algn="tl" rotWithShape="0">
                <a:prstClr val="black">
                  <a:alpha val="40000"/>
                </a:prstClr>
              </a:outerShdw>
            </a:effectLst>
          </c:spPr>
          <c:invertIfNegative val="0"/>
          <c:dLbls>
            <c:dLbl>
              <c:idx val="0"/>
              <c:tx>
                <c:rich>
                  <a:bodyPr rot="0" spcFirstLastPara="1" vertOverflow="ellipsis" vert="horz" wrap="square" lIns="38100" tIns="19050" rIns="38100" bIns="19050" anchor="ctr" anchorCtr="1">
                    <a:spAutoFit/>
                  </a:bodyPr>
                  <a:lstStyle/>
                  <a:p>
                    <a:pPr>
                      <a:defRPr sz="1100" b="1" i="0" u="none" strike="noStrike" kern="1200" baseline="0">
                        <a:solidFill>
                          <a:schemeClr val="bg1"/>
                        </a:solidFill>
                        <a:latin typeface="+mn-lt"/>
                        <a:ea typeface="+mn-ea"/>
                        <a:cs typeface="+mn-cs"/>
                      </a:defRPr>
                    </a:pPr>
                    <a:fld id="{5CCBCCDE-8D68-4018-A0B6-0FD7E8FC7C6C}" type="CELLRANGE">
                      <a:rPr lang="es-AR"/>
                      <a:pPr>
                        <a:defRPr sz="1100" b="1">
                          <a:solidFill>
                            <a:schemeClr val="bg1"/>
                          </a:solidFill>
                        </a:defRPr>
                      </a:pPr>
                      <a:t>[CELLRANGE]</a:t>
                    </a:fld>
                    <a:endParaRPr lang="es-AR"/>
                  </a:p>
                </c:rich>
              </c:tx>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s-AR"/>
                </a:p>
              </c:txP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A-5005-4C07-9E4C-E647D2CBD2CC}"/>
                </c:ext>
              </c:extLst>
            </c:dLbl>
            <c:dLbl>
              <c:idx val="1"/>
              <c:layout>
                <c:manualLayout>
                  <c:x val="0"/>
                  <c:y val="2.5161890624153145E-3"/>
                </c:manualLayout>
              </c:layout>
              <c:tx>
                <c:rich>
                  <a:bodyPr rot="0" spcFirstLastPara="1" vertOverflow="ellipsis" vert="horz" wrap="square" lIns="38100" tIns="19050" rIns="38100" bIns="19050" anchor="ctr" anchorCtr="1">
                    <a:spAutoFit/>
                  </a:bodyPr>
                  <a:lstStyle/>
                  <a:p>
                    <a:pPr>
                      <a:defRPr sz="1100" b="1" i="0" u="none" strike="noStrike" kern="1200" baseline="0">
                        <a:solidFill>
                          <a:srgbClr val="3CB4E5"/>
                        </a:solidFill>
                        <a:latin typeface="+mn-lt"/>
                        <a:ea typeface="+mn-ea"/>
                        <a:cs typeface="+mn-cs"/>
                      </a:defRPr>
                    </a:pPr>
                    <a:fld id="{2E8E92F4-BCFB-4BBC-9AD6-35FFF9575314}" type="CELLRANGE">
                      <a:rPr lang="en-US">
                        <a:solidFill>
                          <a:schemeClr val="bg1"/>
                        </a:solidFill>
                      </a:rPr>
                      <a:pPr>
                        <a:defRPr sz="1100" b="1">
                          <a:solidFill>
                            <a:srgbClr val="3CB4E5"/>
                          </a:solidFill>
                        </a:defRPr>
                      </a:pPr>
                      <a:t>[CELLRANGE]</a:t>
                    </a:fld>
                    <a:endParaRPr lang="es-AR"/>
                  </a:p>
                </c:rich>
              </c:tx>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rgbClr val="3CB4E5"/>
                      </a:solidFill>
                      <a:latin typeface="+mn-lt"/>
                      <a:ea typeface="+mn-ea"/>
                      <a:cs typeface="+mn-cs"/>
                    </a:defRPr>
                  </a:pPr>
                  <a:endParaRPr lang="es-AR"/>
                </a:p>
              </c:txP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B-5005-4C07-9E4C-E647D2CBD2CC}"/>
                </c:ext>
              </c:extLst>
            </c:dLbl>
            <c:dLbl>
              <c:idx val="2"/>
              <c:layout>
                <c:manualLayout>
                  <c:x val="-4.5667026249550519E-3"/>
                  <c:y val="-6.4666350993607527E-2"/>
                </c:manualLayout>
              </c:layout>
              <c:tx>
                <c:rich>
                  <a:bodyPr rot="0" spcFirstLastPara="1" vertOverflow="ellipsis" vert="horz" wrap="square" lIns="38100" tIns="19050" rIns="38100" bIns="19050" anchor="ctr" anchorCtr="1">
                    <a:spAutoFit/>
                  </a:bodyPr>
                  <a:lstStyle/>
                  <a:p>
                    <a:pPr>
                      <a:defRPr sz="1100" b="1" i="0" u="none" strike="noStrike" kern="1200" baseline="0">
                        <a:solidFill>
                          <a:srgbClr val="3CB4E5"/>
                        </a:solidFill>
                        <a:latin typeface="+mn-lt"/>
                        <a:ea typeface="+mn-ea"/>
                        <a:cs typeface="+mn-cs"/>
                      </a:defRPr>
                    </a:pPr>
                    <a:fld id="{E1DB2FC1-DBE1-4C98-9913-3AE4B97C5CEA}" type="CELLRANGE">
                      <a:rPr lang="en-US"/>
                      <a:pPr>
                        <a:defRPr sz="1100" b="1">
                          <a:solidFill>
                            <a:srgbClr val="3CB4E5"/>
                          </a:solidFill>
                        </a:defRPr>
                      </a:pPr>
                      <a:t>[CELLRANGE]</a:t>
                    </a:fld>
                    <a:endParaRPr lang="es-AR"/>
                  </a:p>
                </c:rich>
              </c:tx>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rgbClr val="3CB4E5"/>
                      </a:solidFill>
                      <a:latin typeface="+mn-lt"/>
                      <a:ea typeface="+mn-ea"/>
                      <a:cs typeface="+mn-cs"/>
                    </a:defRPr>
                  </a:pPr>
                  <a:endParaRPr lang="es-AR"/>
                </a:p>
              </c:txP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C-5005-4C07-9E4C-E647D2CBD2CC}"/>
                </c:ext>
              </c:extLst>
            </c:dLbl>
            <c:dLbl>
              <c:idx val="3"/>
              <c:layout>
                <c:manualLayout>
                  <c:x val="6.8500539374324945E-3"/>
                  <c:y val="-0.11462093862815885"/>
                </c:manualLayout>
              </c:layout>
              <c:tx>
                <c:rich>
                  <a:bodyPr rot="0" spcFirstLastPara="1" vertOverflow="ellipsis" vert="horz" wrap="square" lIns="38100" tIns="19050" rIns="38100" bIns="19050" anchor="ctr" anchorCtr="1">
                    <a:spAutoFit/>
                  </a:bodyPr>
                  <a:lstStyle/>
                  <a:p>
                    <a:pPr>
                      <a:defRPr sz="1100" b="1" i="0" u="none" strike="noStrike" kern="1200" baseline="0">
                        <a:solidFill>
                          <a:srgbClr val="3CB4E5"/>
                        </a:solidFill>
                        <a:latin typeface="+mn-lt"/>
                        <a:ea typeface="+mn-ea"/>
                        <a:cs typeface="+mn-cs"/>
                      </a:defRPr>
                    </a:pPr>
                    <a:fld id="{23E63D41-899A-4B63-BA59-56950DE30432}" type="CELLRANGE">
                      <a:rPr lang="en-US"/>
                      <a:pPr>
                        <a:defRPr sz="1100" b="1">
                          <a:solidFill>
                            <a:srgbClr val="3CB4E5"/>
                          </a:solidFill>
                        </a:defRPr>
                      </a:pPr>
                      <a:t>[CELLRANGE]</a:t>
                    </a:fld>
                    <a:endParaRPr lang="es-AR"/>
                  </a:p>
                </c:rich>
              </c:tx>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rgbClr val="3CB4E5"/>
                      </a:solidFill>
                      <a:latin typeface="+mn-lt"/>
                      <a:ea typeface="+mn-ea"/>
                      <a:cs typeface="+mn-cs"/>
                    </a:defRPr>
                  </a:pPr>
                  <a:endParaRPr lang="es-AR"/>
                </a:p>
              </c:txP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D-5005-4C07-9E4C-E647D2CBD2CC}"/>
                </c:ext>
              </c:extLst>
            </c:dLbl>
            <c:dLbl>
              <c:idx val="4"/>
              <c:layout>
                <c:manualLayout>
                  <c:x val="-6.8500539374325778E-3"/>
                  <c:y val="-0.11037571867896785"/>
                </c:manualLayout>
              </c:layout>
              <c:tx>
                <c:rich>
                  <a:bodyPr rot="0" spcFirstLastPara="1" vertOverflow="ellipsis" vert="horz" wrap="square" lIns="38100" tIns="19050" rIns="38100" bIns="19050" anchor="ctr" anchorCtr="1">
                    <a:spAutoFit/>
                  </a:bodyPr>
                  <a:lstStyle/>
                  <a:p>
                    <a:pPr>
                      <a:defRPr sz="1100" b="1" i="0" u="none" strike="noStrike" kern="1200" baseline="0">
                        <a:solidFill>
                          <a:srgbClr val="3CB4E5"/>
                        </a:solidFill>
                        <a:latin typeface="+mn-lt"/>
                        <a:ea typeface="+mn-ea"/>
                        <a:cs typeface="+mn-cs"/>
                      </a:defRPr>
                    </a:pPr>
                    <a:fld id="{D5AF9324-8BF0-4275-BF3C-250D9A127147}" type="CELLRANGE">
                      <a:rPr lang="en-US"/>
                      <a:pPr>
                        <a:defRPr sz="1100" b="1">
                          <a:solidFill>
                            <a:srgbClr val="3CB4E5"/>
                          </a:solidFill>
                        </a:defRPr>
                      </a:pPr>
                      <a:t>[CELLRANGE]</a:t>
                    </a:fld>
                    <a:endParaRPr lang="es-AR"/>
                  </a:p>
                </c:rich>
              </c:tx>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rgbClr val="3CB4E5"/>
                      </a:solidFill>
                      <a:latin typeface="+mn-lt"/>
                      <a:ea typeface="+mn-ea"/>
                      <a:cs typeface="+mn-cs"/>
                    </a:defRPr>
                  </a:pPr>
                  <a:endParaRPr lang="es-AR"/>
                </a:p>
              </c:txP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E-5005-4C07-9E4C-E647D2CBD2CC}"/>
                </c:ext>
              </c:extLst>
            </c:dLbl>
            <c:dLbl>
              <c:idx val="5"/>
              <c:layout>
                <c:manualLayout>
                  <c:x val="-1.6744382858962218E-16"/>
                  <c:y val="-0.11462093862815885"/>
                </c:manualLayout>
              </c:layout>
              <c:tx>
                <c:rich>
                  <a:bodyPr rot="0" spcFirstLastPara="1" vertOverflow="ellipsis" vert="horz" wrap="square" lIns="38100" tIns="19050" rIns="38100" bIns="19050" anchor="ctr" anchorCtr="1">
                    <a:spAutoFit/>
                  </a:bodyPr>
                  <a:lstStyle/>
                  <a:p>
                    <a:pPr>
                      <a:defRPr sz="1100" b="1" i="0" u="none" strike="noStrike" kern="1200" baseline="0">
                        <a:solidFill>
                          <a:srgbClr val="3CB4E5"/>
                        </a:solidFill>
                        <a:latin typeface="+mn-lt"/>
                        <a:ea typeface="+mn-ea"/>
                        <a:cs typeface="+mn-cs"/>
                      </a:defRPr>
                    </a:pPr>
                    <a:fld id="{AB9E1AD8-AFBB-4EA4-B26D-55424B57FB79}" type="CELLRANGE">
                      <a:rPr lang="en-US"/>
                      <a:pPr>
                        <a:defRPr sz="1100" b="1">
                          <a:solidFill>
                            <a:srgbClr val="3CB4E5"/>
                          </a:solidFill>
                        </a:defRPr>
                      </a:pPr>
                      <a:t>[CELLRANGE]</a:t>
                    </a:fld>
                    <a:endParaRPr lang="es-AR"/>
                  </a:p>
                </c:rich>
              </c:tx>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rgbClr val="3CB4E5"/>
                      </a:solidFill>
                      <a:latin typeface="+mn-lt"/>
                      <a:ea typeface="+mn-ea"/>
                      <a:cs typeface="+mn-cs"/>
                    </a:defRPr>
                  </a:pPr>
                  <a:endParaRPr lang="es-AR"/>
                </a:p>
              </c:txP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F-5005-4C07-9E4C-E647D2CBD2CC}"/>
                </c:ext>
              </c:extLst>
            </c:dLbl>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es-AR"/>
              </a:p>
            </c:txP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cat>
            <c:strRef>
              <c:extLst>
                <c:ext xmlns:c15="http://schemas.microsoft.com/office/drawing/2012/chart" uri="{02D57815-91ED-43cb-92C2-25804820EDAC}">
                  <c15:fullRef>
                    <c15:sqref>'Base Graf'!$G$7:$G$14</c15:sqref>
                  </c15:fullRef>
                </c:ext>
              </c:extLst>
              <c:f>'Base Graf'!$G$9:$G$14</c:f>
              <c:strCache>
                <c:ptCount val="6"/>
                <c:pt idx="0">
                  <c:v>2025</c:v>
                </c:pt>
                <c:pt idx="1">
                  <c:v>2026</c:v>
                </c:pt>
                <c:pt idx="2">
                  <c:v>2027</c:v>
                </c:pt>
                <c:pt idx="3">
                  <c:v>2028</c:v>
                </c:pt>
                <c:pt idx="4">
                  <c:v>2029</c:v>
                </c:pt>
                <c:pt idx="5">
                  <c:v>Prom Resto 2030-2050</c:v>
                </c:pt>
              </c:strCache>
            </c:strRef>
          </c:cat>
          <c:val>
            <c:numRef>
              <c:extLst>
                <c:ext xmlns:c15="http://schemas.microsoft.com/office/drawing/2012/chart" uri="{02D57815-91ED-43cb-92C2-25804820EDAC}">
                  <c15:fullRef>
                    <c15:sqref>'Base Graf'!$K$7:$K$14</c15:sqref>
                  </c15:fullRef>
                </c:ext>
              </c:extLst>
              <c:f>'Base Graf'!$K$9:$K$14</c:f>
              <c:numCache>
                <c:formatCode>#,##0.0</c:formatCode>
                <c:ptCount val="6"/>
                <c:pt idx="0">
                  <c:v>41382.403975362788</c:v>
                </c:pt>
                <c:pt idx="1">
                  <c:v>37710.200554084855</c:v>
                </c:pt>
                <c:pt idx="2">
                  <c:v>4792.9143472878532</c:v>
                </c:pt>
                <c:pt idx="3">
                  <c:v>223.57163684424063</c:v>
                </c:pt>
                <c:pt idx="4">
                  <c:v>163.07751060565161</c:v>
                </c:pt>
                <c:pt idx="5">
                  <c:v>36.8593327987045</c:v>
                </c:pt>
              </c:numCache>
            </c:numRef>
          </c:val>
          <c:extLst>
            <c:ext xmlns:c15="http://schemas.microsoft.com/office/drawing/2012/chart" uri="{02D57815-91ED-43cb-92C2-25804820EDAC}">
              <c15:datalabelsRange>
                <c15:f>'Base Graf'!$BJ$95:$BJ$102</c15:f>
                <c15:dlblRangeCache>
                  <c:ptCount val="8"/>
                  <c:pt idx="0">
                    <c:v>50,2%</c:v>
                  </c:pt>
                  <c:pt idx="1">
                    <c:v>33,2%</c:v>
                  </c:pt>
                  <c:pt idx="2">
                    <c:v>47%</c:v>
                  </c:pt>
                  <c:pt idx="3">
                    <c:v>20%</c:v>
                  </c:pt>
                  <c:pt idx="4">
                    <c:v>23%</c:v>
                  </c:pt>
                  <c:pt idx="5">
                    <c:v>3%</c:v>
                  </c:pt>
                  <c:pt idx="6">
                    <c:v>13%</c:v>
                  </c:pt>
                  <c:pt idx="7">
                    <c:v>13%</c:v>
                  </c:pt>
                </c15:dlblRangeCache>
              </c15:datalabelsRange>
            </c:ext>
            <c:ext xmlns:c15="http://schemas.microsoft.com/office/drawing/2012/chart" uri="{02D57815-91ED-43cb-92C2-25804820EDAC}">
              <c15:categoryFilterExceptions>
                <c15:categoryFilterException>
                  <c15:sqref>'Base Graf'!$K$7</c15:sqref>
                  <c15:dLbl>
                    <c:idx val="-1"/>
                    <c:delete val="1"/>
                    <c:extLst>
                      <c:ext uri="{CE6537A1-D6FC-4f65-9D91-7224C49458BB}"/>
                      <c:ext xmlns:c16="http://schemas.microsoft.com/office/drawing/2014/chart" uri="{C3380CC4-5D6E-409C-BE32-E72D297353CC}">
                        <c16:uniqueId val="{00000000-A024-404C-BDFE-5978B2C02BA4}"/>
                      </c:ext>
                    </c:extLst>
                  </c15:dLbl>
                </c15:categoryFilterException>
                <c15:categoryFilterException>
                  <c15:sqref>'Base Graf'!$K$8</c15:sqref>
                  <c15:dLbl>
                    <c:idx val="-1"/>
                    <c:delete val="1"/>
                    <c:extLst>
                      <c:ext uri="{CE6537A1-D6FC-4f65-9D91-7224C49458BB}"/>
                      <c:ext xmlns:c16="http://schemas.microsoft.com/office/drawing/2014/chart" uri="{C3380CC4-5D6E-409C-BE32-E72D297353CC}">
                        <c16:uniqueId val="{00000001-A024-404C-BDFE-5978B2C02BA4}"/>
                      </c:ext>
                    </c:extLst>
                  </c15:dLbl>
                </c15:categoryFilterException>
              </c15:categoryFilterExceptions>
            </c:ext>
            <c:ext xmlns:c16="http://schemas.microsoft.com/office/drawing/2014/chart" uri="{C3380CC4-5D6E-409C-BE32-E72D297353CC}">
              <c16:uniqueId val="{00000001-EC2A-4692-91BA-595E276D28C4}"/>
            </c:ext>
          </c:extLst>
        </c:ser>
        <c:dLbls>
          <c:showLegendKey val="0"/>
          <c:showVal val="0"/>
          <c:showCatName val="0"/>
          <c:showSerName val="0"/>
          <c:showPercent val="0"/>
          <c:showBubbleSize val="0"/>
        </c:dLbls>
        <c:gapWidth val="50"/>
        <c:overlap val="100"/>
        <c:axId val="-303976080"/>
        <c:axId val="-303974448"/>
      </c:barChart>
      <c:lineChart>
        <c:grouping val="standard"/>
        <c:varyColors val="0"/>
        <c:ser>
          <c:idx val="2"/>
          <c:order val="2"/>
          <c:spPr>
            <a:ln w="28575" cap="rnd">
              <a:solidFill>
                <a:srgbClr val="FFFFFF">
                  <a:alpha val="0"/>
                </a:srgbClr>
              </a:solidFill>
              <a:round/>
            </a:ln>
            <a:effectLst/>
          </c:spPr>
          <c:marker>
            <c:symbol val="none"/>
          </c:marker>
          <c:dLbls>
            <c:dLbl>
              <c:idx val="0"/>
              <c:tx>
                <c:rich>
                  <a:bodyPr/>
                  <a:lstStyle/>
                  <a:p>
                    <a:fld id="{9447E325-B6E9-4453-81E0-0405D6E60E7E}" type="CELLRANGE">
                      <a:rPr lang="es-AR"/>
                      <a:pPr/>
                      <a:t>[CELLRANGE]</a:t>
                    </a:fld>
                    <a:endParaRPr lang="es-A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2-5005-4C07-9E4C-E647D2CBD2CC}"/>
                </c:ext>
              </c:extLst>
            </c:dLbl>
            <c:dLbl>
              <c:idx val="1"/>
              <c:layout>
                <c:manualLayout>
                  <c:x val="-6.8860122258180514E-2"/>
                  <c:y val="-4.1210363114094754E-2"/>
                </c:manualLayout>
              </c:layout>
              <c:tx>
                <c:rich>
                  <a:bodyPr/>
                  <a:lstStyle/>
                  <a:p>
                    <a:fld id="{2242A9ED-2C37-430F-A673-A8426FD846D3}" type="CELLRANGE">
                      <a:rPr lang="en-US"/>
                      <a:pPr/>
                      <a:t>[CELLRANGE]</a:t>
                    </a:fld>
                    <a:endParaRPr lang="es-AR"/>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3-5005-4C07-9E4C-E647D2CBD2CC}"/>
                </c:ext>
              </c:extLst>
            </c:dLbl>
            <c:dLbl>
              <c:idx val="2"/>
              <c:layout>
                <c:manualLayout>
                  <c:x val="-5.9726717008270404E-2"/>
                  <c:y val="-0.11075524970826899"/>
                </c:manualLayout>
              </c:layout>
              <c:tx>
                <c:rich>
                  <a:bodyPr/>
                  <a:lstStyle/>
                  <a:p>
                    <a:fld id="{D155FCB6-B949-47FB-9C48-06AE40F4327A}" type="CELLRANGE">
                      <a:rPr lang="en-US"/>
                      <a:pPr/>
                      <a:t>[CELLRANGE]</a:t>
                    </a:fld>
                    <a:endParaRPr lang="es-AR"/>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4-5005-4C07-9E4C-E647D2CBD2CC}"/>
                </c:ext>
              </c:extLst>
            </c:dLbl>
            <c:dLbl>
              <c:idx val="3"/>
              <c:layout>
                <c:manualLayout>
                  <c:x val="-5.0593311758360383E-2"/>
                  <c:y val="-0.16825062619780698"/>
                </c:manualLayout>
              </c:layout>
              <c:tx>
                <c:rich>
                  <a:bodyPr/>
                  <a:lstStyle/>
                  <a:p>
                    <a:fld id="{91914E55-7423-49BC-B5DC-2B43A7EA175B}" type="CELLRANGE">
                      <a:rPr lang="en-US"/>
                      <a:pPr/>
                      <a:t>[CELLRANGE]</a:t>
                    </a:fld>
                    <a:endParaRPr lang="es-AR"/>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5-5005-4C07-9E4C-E647D2CBD2CC}"/>
                </c:ext>
              </c:extLst>
            </c:dLbl>
            <c:dLbl>
              <c:idx val="4"/>
              <c:layout>
                <c:manualLayout>
                  <c:x val="-5.87792161093132E-2"/>
                  <c:y val="-0.16020729840559048"/>
                </c:manualLayout>
              </c:layout>
              <c:tx>
                <c:rich>
                  <a:bodyPr/>
                  <a:lstStyle/>
                  <a:p>
                    <a:fld id="{1ED9CE6B-39A7-4CFD-B74B-C0C4FA0BC0A5}" type="CELLRANGE">
                      <a:rPr lang="en-US"/>
                      <a:pPr/>
                      <a:t>[CELLRANGE]</a:t>
                    </a:fld>
                    <a:endParaRPr lang="es-AR"/>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6-5005-4C07-9E4C-E647D2CBD2CC}"/>
                </c:ext>
              </c:extLst>
            </c:dLbl>
            <c:dLbl>
              <c:idx val="5"/>
              <c:layout>
                <c:manualLayout>
                  <c:x val="-4.316956135189997E-2"/>
                  <c:y val="-0.16573782876546961"/>
                </c:manualLayout>
              </c:layout>
              <c:tx>
                <c:rich>
                  <a:bodyPr/>
                  <a:lstStyle/>
                  <a:p>
                    <a:fld id="{6F37268F-12BD-4AA8-AAF6-52267A9971C7}" type="CELLRANGE">
                      <a:rPr lang="en-US"/>
                      <a:pPr/>
                      <a:t>[CELLRANGE]</a:t>
                    </a:fld>
                    <a:endParaRPr lang="es-AR"/>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7-5005-4C07-9E4C-E647D2CBD2CC}"/>
                </c:ext>
              </c:extLst>
            </c:dLbl>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chemeClr val="tx1"/>
                    </a:solidFill>
                    <a:latin typeface="+mn-lt"/>
                    <a:ea typeface="+mn-ea"/>
                    <a:cs typeface="+mn-cs"/>
                  </a:defRPr>
                </a:pPr>
                <a:endParaRPr lang="es-AR"/>
              </a:p>
            </c:txPr>
            <c:dLblPos val="t"/>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cat>
            <c:strRef>
              <c:extLst>
                <c:ext xmlns:c15="http://schemas.microsoft.com/office/drawing/2012/chart" uri="{02D57815-91ED-43cb-92C2-25804820EDAC}">
                  <c15:fullRef>
                    <c15:sqref>'Base Graf'!$G$7:$G$14</c15:sqref>
                  </c15:fullRef>
                </c:ext>
              </c:extLst>
              <c:f>'Base Graf'!$G$9:$G$14</c:f>
              <c:strCache>
                <c:ptCount val="6"/>
                <c:pt idx="0">
                  <c:v>2025</c:v>
                </c:pt>
                <c:pt idx="1">
                  <c:v>2026</c:v>
                </c:pt>
                <c:pt idx="2">
                  <c:v>2027</c:v>
                </c:pt>
                <c:pt idx="3">
                  <c:v>2028</c:v>
                </c:pt>
                <c:pt idx="4">
                  <c:v>2029</c:v>
                </c:pt>
                <c:pt idx="5">
                  <c:v>Prom Resto 2030-2050</c:v>
                </c:pt>
              </c:strCache>
            </c:strRef>
          </c:cat>
          <c:val>
            <c:numRef>
              <c:extLst>
                <c:ext xmlns:c15="http://schemas.microsoft.com/office/drawing/2012/chart" uri="{02D57815-91ED-43cb-92C2-25804820EDAC}">
                  <c15:fullRef>
                    <c15:sqref>'Base Graf'!$B$7:$B$14</c15:sqref>
                  </c15:fullRef>
                </c:ext>
              </c:extLst>
              <c:f>'Base Graf'!$B$9:$B$14</c:f>
              <c:numCache>
                <c:formatCode>#,##0.0</c:formatCode>
                <c:ptCount val="6"/>
                <c:pt idx="0">
                  <c:v>87375.544354738697</c:v>
                </c:pt>
                <c:pt idx="1">
                  <c:v>189308.20073423529</c:v>
                </c:pt>
                <c:pt idx="2">
                  <c:v>21155.623405025628</c:v>
                </c:pt>
                <c:pt idx="3">
                  <c:v>7938.99880656202</c:v>
                </c:pt>
                <c:pt idx="4">
                  <c:v>1238.0602358789849</c:v>
                </c:pt>
                <c:pt idx="5">
                  <c:v>282.36597196120454</c:v>
                </c:pt>
              </c:numCache>
            </c:numRef>
          </c:val>
          <c:smooth val="0"/>
          <c:extLst>
            <c:ext xmlns:c15="http://schemas.microsoft.com/office/drawing/2012/chart" uri="{02D57815-91ED-43cb-92C2-25804820EDAC}">
              <c15:datalabelsRange>
                <c15:f>'Base Graf'!$BH$95:$BH$102</c15:f>
                <c15:dlblRangeCache>
                  <c:ptCount val="8"/>
                  <c:pt idx="0">
                    <c:v>57.379,1</c:v>
                  </c:pt>
                  <c:pt idx="1">
                    <c:v>54.826,9</c:v>
                  </c:pt>
                  <c:pt idx="2">
                    <c:v>87.375,5</c:v>
                  </c:pt>
                  <c:pt idx="3">
                    <c:v>189.308,2</c:v>
                  </c:pt>
                  <c:pt idx="4">
                    <c:v>21.155,6</c:v>
                  </c:pt>
                  <c:pt idx="5">
                    <c:v>7.939,0</c:v>
                  </c:pt>
                  <c:pt idx="6">
                    <c:v>1.238,1</c:v>
                  </c:pt>
                  <c:pt idx="7">
                    <c:v>282,4</c:v>
                  </c:pt>
                </c15:dlblRangeCache>
              </c15:datalabelsRange>
            </c:ext>
            <c:ext xmlns:c16="http://schemas.microsoft.com/office/drawing/2014/chart" uri="{C3380CC4-5D6E-409C-BE32-E72D297353CC}">
              <c16:uniqueId val="{00000010-EC2A-4692-91BA-595E276D28C4}"/>
            </c:ext>
          </c:extLst>
        </c:ser>
        <c:dLbls>
          <c:showLegendKey val="0"/>
          <c:showVal val="0"/>
          <c:showCatName val="0"/>
          <c:showSerName val="0"/>
          <c:showPercent val="0"/>
          <c:showBubbleSize val="0"/>
        </c:dLbls>
        <c:marker val="1"/>
        <c:smooth val="0"/>
        <c:axId val="-303976080"/>
        <c:axId val="-303974448"/>
      </c:lineChart>
      <c:catAx>
        <c:axId val="-303976080"/>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100" b="0" i="0" u="none" strike="noStrike" kern="1200" baseline="0">
                <a:solidFill>
                  <a:schemeClr val="tx1"/>
                </a:solidFill>
                <a:latin typeface="Arial Narrow" panose="020B0606020202030204" pitchFamily="34" charset="0"/>
                <a:ea typeface="+mn-ea"/>
                <a:cs typeface="+mn-cs"/>
              </a:defRPr>
            </a:pPr>
            <a:endParaRPr lang="es-AR"/>
          </a:p>
        </c:txPr>
        <c:crossAx val="-303974448"/>
        <c:crosses val="autoZero"/>
        <c:auto val="1"/>
        <c:lblAlgn val="ctr"/>
        <c:lblOffset val="100"/>
        <c:noMultiLvlLbl val="0"/>
      </c:catAx>
      <c:valAx>
        <c:axId val="-303974448"/>
        <c:scaling>
          <c:orientation val="minMax"/>
        </c:scaling>
        <c:delete val="1"/>
        <c:axPos val="l"/>
        <c:numFmt formatCode="#,##0.0" sourceLinked="1"/>
        <c:majorTickMark val="none"/>
        <c:minorTickMark val="none"/>
        <c:tickLblPos val="nextTo"/>
        <c:crossAx val="-303976080"/>
        <c:crosses val="autoZero"/>
        <c:crossBetween val="between"/>
      </c:valAx>
      <c:spPr>
        <a:noFill/>
        <a:ln w="25400">
          <a:noFill/>
        </a:ln>
        <a:effectLst/>
      </c:spPr>
    </c:plotArea>
    <c:legend>
      <c:legendPos val="b"/>
      <c:legendEntry>
        <c:idx val="2"/>
        <c:delete val="1"/>
      </c:legendEntry>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Arial Narrow" panose="020B0606020202030204" pitchFamily="34" charset="0"/>
              <a:ea typeface="+mn-ea"/>
              <a:cs typeface="+mn-cs"/>
            </a:defRPr>
          </a:pPr>
          <a:endParaRPr lang="es-AR"/>
        </a:p>
      </c:txPr>
    </c:legend>
    <c:plotVisOnly val="1"/>
    <c:dispBlanksAs val="gap"/>
    <c:showDLblsOverMax val="0"/>
  </c:chart>
  <c:spPr>
    <a:noFill/>
    <a:ln w="9525" cap="flat" cmpd="sng" algn="ctr">
      <a:noFill/>
      <a:round/>
    </a:ln>
    <a:effectLst/>
  </c:spPr>
  <c:txPr>
    <a:bodyPr/>
    <a:lstStyle/>
    <a:p>
      <a:pPr>
        <a:defRPr/>
      </a:pPr>
      <a:endParaRPr lang="es-A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690057533261417E-2"/>
          <c:y val="6.6712516516938269E-2"/>
          <c:w val="0.93809951881014875"/>
          <c:h val="0.68753578601594878"/>
        </c:manualLayout>
      </c:layout>
      <c:barChart>
        <c:barDir val="col"/>
        <c:grouping val="stacked"/>
        <c:varyColors val="0"/>
        <c:ser>
          <c:idx val="0"/>
          <c:order val="0"/>
          <c:tx>
            <c:v>Capital</c:v>
          </c:tx>
          <c:spPr>
            <a:solidFill>
              <a:srgbClr val="000F9F"/>
            </a:solidFill>
            <a:ln>
              <a:noFill/>
            </a:ln>
            <a:effectLst>
              <a:outerShdw blurRad="50800" dist="38100" dir="2700000" algn="tl" rotWithShape="0">
                <a:prstClr val="black">
                  <a:alpha val="40000"/>
                </a:prstClr>
              </a:outerShdw>
            </a:effectLst>
          </c:spPr>
          <c:invertIfNegative val="0"/>
          <c:dLbls>
            <c:dLbl>
              <c:idx val="0"/>
              <c:tx>
                <c:rich>
                  <a:bodyPr/>
                  <a:lstStyle/>
                  <a:p>
                    <a:fld id="{D08CCA59-C0A3-4FA4-9F53-0406E4679169}" type="CELLRANGE">
                      <a:rPr lang="es-AR"/>
                      <a:pPr/>
                      <a:t>[CELLRANGE]</a:t>
                    </a:fld>
                    <a:endParaRPr lang="es-AR"/>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2-F140-4B30-B6B5-CD5039A72F85}"/>
                </c:ext>
              </c:extLst>
            </c:dLbl>
            <c:dLbl>
              <c:idx val="1"/>
              <c:tx>
                <c:rich>
                  <a:bodyPr/>
                  <a:lstStyle/>
                  <a:p>
                    <a:fld id="{4483D035-90ED-431A-9D1C-6C329D1C202E}" type="CELLRANGE">
                      <a:rPr lang="es-AR"/>
                      <a:pPr/>
                      <a:t>[CELLRANGE]</a:t>
                    </a:fld>
                    <a:endParaRPr lang="es-AR"/>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3-F140-4B30-B6B5-CD5039A72F85}"/>
                </c:ext>
              </c:extLst>
            </c:dLbl>
            <c:dLbl>
              <c:idx val="2"/>
              <c:tx>
                <c:rich>
                  <a:bodyPr/>
                  <a:lstStyle/>
                  <a:p>
                    <a:fld id="{EE8E6D02-70AD-40E7-923E-97AA01F3B998}" type="CELLRANGE">
                      <a:rPr lang="es-AR"/>
                      <a:pPr/>
                      <a:t>[CELLRANGE]</a:t>
                    </a:fld>
                    <a:endParaRPr lang="es-AR"/>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4-F140-4B30-B6B5-CD5039A72F85}"/>
                </c:ext>
              </c:extLst>
            </c:dLbl>
            <c:dLbl>
              <c:idx val="3"/>
              <c:tx>
                <c:rich>
                  <a:bodyPr/>
                  <a:lstStyle/>
                  <a:p>
                    <a:fld id="{DCF7593C-4E57-452C-836F-1417931F7DA3}" type="CELLRANGE">
                      <a:rPr lang="es-AR"/>
                      <a:pPr/>
                      <a:t>[CELLRANGE]</a:t>
                    </a:fld>
                    <a:endParaRPr lang="es-AR"/>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5-F140-4B30-B6B5-CD5039A72F85}"/>
                </c:ext>
              </c:extLst>
            </c:dLbl>
            <c:dLbl>
              <c:idx val="4"/>
              <c:tx>
                <c:rich>
                  <a:bodyPr/>
                  <a:lstStyle/>
                  <a:p>
                    <a:fld id="{14687F91-32F1-4F8D-B728-3FCBAEB30EA2}" type="CELLRANGE">
                      <a:rPr lang="es-AR"/>
                      <a:pPr/>
                      <a:t>[CELLRANGE]</a:t>
                    </a:fld>
                    <a:endParaRPr lang="es-AR"/>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6-F140-4B30-B6B5-CD5039A72F85}"/>
                </c:ext>
              </c:extLst>
            </c:dLbl>
            <c:dLbl>
              <c:idx val="5"/>
              <c:tx>
                <c:rich>
                  <a:bodyPr/>
                  <a:lstStyle/>
                  <a:p>
                    <a:fld id="{3B1446D1-689A-4CDB-B127-304387ED38DE}" type="CELLRANGE">
                      <a:rPr lang="es-AR"/>
                      <a:pPr/>
                      <a:t>[CELLRANGE]</a:t>
                    </a:fld>
                    <a:endParaRPr lang="es-AR"/>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7-F140-4B30-B6B5-CD5039A72F85}"/>
                </c:ext>
              </c:extLst>
            </c:dLbl>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s-AR"/>
              </a:p>
            </c:txPr>
            <c:dLblPos val="ct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'Base Graf'!$G$7:$G$14</c15:sqref>
                  </c15:fullRef>
                </c:ext>
              </c:extLst>
              <c:f>'Base Graf'!$G$9:$G$14</c:f>
              <c:strCache>
                <c:ptCount val="6"/>
                <c:pt idx="0">
                  <c:v>2025</c:v>
                </c:pt>
                <c:pt idx="1">
                  <c:v>2026</c:v>
                </c:pt>
                <c:pt idx="2">
                  <c:v>2027</c:v>
                </c:pt>
                <c:pt idx="3">
                  <c:v>2028</c:v>
                </c:pt>
                <c:pt idx="4">
                  <c:v>2029</c:v>
                </c:pt>
                <c:pt idx="5">
                  <c:v>Prom Resto 2030-2050</c:v>
                </c:pt>
              </c:strCache>
            </c:strRef>
          </c:cat>
          <c:val>
            <c:numRef>
              <c:extLst>
                <c:ext xmlns:c15="http://schemas.microsoft.com/office/drawing/2012/chart" uri="{02D57815-91ED-43cb-92C2-25804820EDAC}">
                  <c15:fullRef>
                    <c15:sqref>'Base Graf'!$I$7:$I$14</c15:sqref>
                  </c15:fullRef>
                </c:ext>
              </c:extLst>
              <c:f>'Base Graf'!$I$9:$I$14</c:f>
              <c:numCache>
                <c:formatCode>#,##0.0</c:formatCode>
                <c:ptCount val="6"/>
                <c:pt idx="0">
                  <c:v>98.090262821720785</c:v>
                </c:pt>
                <c:pt idx="1">
                  <c:v>93.891960168435247</c:v>
                </c:pt>
                <c:pt idx="2">
                  <c:v>93.892292248435254</c:v>
                </c:pt>
                <c:pt idx="3">
                  <c:v>93.892628298435255</c:v>
                </c:pt>
                <c:pt idx="4">
                  <c:v>54.045199127666024</c:v>
                </c:pt>
                <c:pt idx="5">
                  <c:v>10.63834708445895</c:v>
                </c:pt>
              </c:numCache>
            </c:numRef>
          </c:val>
          <c:extLst>
            <c:ext xmlns:c15="http://schemas.microsoft.com/office/drawing/2012/chart" uri="{02D57815-91ED-43cb-92C2-25804820EDAC}">
              <c15:datalabelsRange>
                <c15:f>'Base Graf'!$BP$114:$BP$121</c15:f>
                <c15:dlblRangeCache>
                  <c:ptCount val="8"/>
                  <c:pt idx="0">
                    <c:v>73,8%</c:v>
                  </c:pt>
                  <c:pt idx="1">
                    <c:v>73,5%</c:v>
                  </c:pt>
                  <c:pt idx="2">
                    <c:v>77%</c:v>
                  </c:pt>
                  <c:pt idx="3">
                    <c:v>79%</c:v>
                  </c:pt>
                  <c:pt idx="4">
                    <c:v>84%</c:v>
                  </c:pt>
                  <c:pt idx="5">
                    <c:v>88%</c:v>
                  </c:pt>
                  <c:pt idx="6">
                    <c:v>90%</c:v>
                  </c:pt>
                  <c:pt idx="7">
                    <c:v>81%</c:v>
                  </c:pt>
                </c15:dlblRangeCache>
              </c15:datalabelsRange>
            </c:ext>
            <c:ext xmlns:c16="http://schemas.microsoft.com/office/drawing/2014/chart" uri="{C3380CC4-5D6E-409C-BE32-E72D297353CC}">
              <c16:uniqueId val="{00000007-F070-4C4C-A8F3-25B5D6BC95A0}"/>
            </c:ext>
          </c:extLst>
        </c:ser>
        <c:ser>
          <c:idx val="1"/>
          <c:order val="1"/>
          <c:tx>
            <c:v>Interés</c:v>
          </c:tx>
          <c:spPr>
            <a:solidFill>
              <a:srgbClr val="3CB4E5"/>
            </a:solidFill>
            <a:ln>
              <a:noFill/>
            </a:ln>
            <a:effectLst>
              <a:outerShdw blurRad="50800" dist="38100" dir="2700000" algn="tl" rotWithShape="0">
                <a:prstClr val="black">
                  <a:alpha val="40000"/>
                </a:prstClr>
              </a:outerShdw>
            </a:effectLst>
          </c:spPr>
          <c:invertIfNegative val="0"/>
          <c:dLbls>
            <c:dLbl>
              <c:idx val="0"/>
              <c:tx>
                <c:rich>
                  <a:bodyPr/>
                  <a:lstStyle/>
                  <a:p>
                    <a:fld id="{269AFB27-3586-4D35-B036-9E24A456460B}" type="CELLRANGE">
                      <a:rPr lang="es-AR"/>
                      <a:pPr/>
                      <a:t>[CELLRANGE]</a:t>
                    </a:fld>
                    <a:endParaRPr lang="es-AR"/>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A-F140-4B30-B6B5-CD5039A72F85}"/>
                </c:ext>
              </c:extLst>
            </c:dLbl>
            <c:dLbl>
              <c:idx val="1"/>
              <c:tx>
                <c:rich>
                  <a:bodyPr/>
                  <a:lstStyle/>
                  <a:p>
                    <a:fld id="{45779C5E-6183-4597-ACB4-921FFFFADCA4}" type="CELLRANGE">
                      <a:rPr lang="es-AR"/>
                      <a:pPr/>
                      <a:t>[CELLRANGE]</a:t>
                    </a:fld>
                    <a:endParaRPr lang="es-AR"/>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B-F140-4B30-B6B5-CD5039A72F85}"/>
                </c:ext>
              </c:extLst>
            </c:dLbl>
            <c:dLbl>
              <c:idx val="2"/>
              <c:tx>
                <c:rich>
                  <a:bodyPr/>
                  <a:lstStyle/>
                  <a:p>
                    <a:fld id="{A0E3AF67-212E-49A5-BEE9-427B5B0544EE}" type="CELLRANGE">
                      <a:rPr lang="es-AR"/>
                      <a:pPr/>
                      <a:t>[CELLRANGE]</a:t>
                    </a:fld>
                    <a:endParaRPr lang="es-AR"/>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C-F140-4B30-B6B5-CD5039A72F85}"/>
                </c:ext>
              </c:extLst>
            </c:dLbl>
            <c:dLbl>
              <c:idx val="3"/>
              <c:tx>
                <c:rich>
                  <a:bodyPr/>
                  <a:lstStyle/>
                  <a:p>
                    <a:fld id="{21AD6AD9-3C84-4647-8773-DF30F64F136C}" type="CELLRANGE">
                      <a:rPr lang="es-AR"/>
                      <a:pPr/>
                      <a:t>[CELLRANGE]</a:t>
                    </a:fld>
                    <a:endParaRPr lang="es-AR"/>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D-F140-4B30-B6B5-CD5039A72F85}"/>
                </c:ext>
              </c:extLst>
            </c:dLbl>
            <c:dLbl>
              <c:idx val="4"/>
              <c:layout>
                <c:manualLayout>
                  <c:x val="-1.6744382858962218E-16"/>
                  <c:y val="-5.9433079288674959E-2"/>
                </c:manualLayout>
              </c:layout>
              <c:tx>
                <c:rich>
                  <a:bodyPr rot="0" spcFirstLastPara="1" vertOverflow="ellipsis" vert="horz" wrap="square" lIns="38100" tIns="19050" rIns="38100" bIns="19050" anchor="ctr" anchorCtr="1">
                    <a:spAutoFit/>
                  </a:bodyPr>
                  <a:lstStyle/>
                  <a:p>
                    <a:pPr>
                      <a:defRPr sz="1100" b="1" i="0" u="none" strike="noStrike" kern="1200" baseline="0">
                        <a:solidFill>
                          <a:srgbClr val="3CB4E5"/>
                        </a:solidFill>
                        <a:latin typeface="+mn-lt"/>
                        <a:ea typeface="+mn-ea"/>
                        <a:cs typeface="+mn-cs"/>
                      </a:defRPr>
                    </a:pPr>
                    <a:fld id="{FDBB0092-C2F6-4617-932E-4E675E31D942}" type="CELLRANGE">
                      <a:rPr lang="en-US"/>
                      <a:pPr>
                        <a:defRPr sz="1100" b="1">
                          <a:solidFill>
                            <a:srgbClr val="3CB4E5"/>
                          </a:solidFill>
                        </a:defRPr>
                      </a:pPr>
                      <a:t>[CELLRANGE]</a:t>
                    </a:fld>
                    <a:endParaRPr lang="es-AR"/>
                  </a:p>
                </c:rich>
              </c:tx>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rgbClr val="3CB4E5"/>
                      </a:solidFill>
                      <a:latin typeface="+mn-lt"/>
                      <a:ea typeface="+mn-ea"/>
                      <a:cs typeface="+mn-cs"/>
                    </a:defRPr>
                  </a:pPr>
                  <a:endParaRPr lang="es-AR"/>
                </a:p>
              </c:txPr>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E-F140-4B30-B6B5-CD5039A72F85}"/>
                </c:ext>
              </c:extLst>
            </c:dLbl>
            <c:dLbl>
              <c:idx val="5"/>
              <c:layout>
                <c:manualLayout>
                  <c:x val="0"/>
                  <c:y val="-4.6697419441101673E-2"/>
                </c:manualLayout>
              </c:layout>
              <c:tx>
                <c:rich>
                  <a:bodyPr rot="0" spcFirstLastPara="1" vertOverflow="ellipsis" vert="horz" wrap="square" lIns="38100" tIns="19050" rIns="38100" bIns="19050" anchor="ctr" anchorCtr="1">
                    <a:spAutoFit/>
                  </a:bodyPr>
                  <a:lstStyle/>
                  <a:p>
                    <a:pPr>
                      <a:defRPr sz="1100" b="1" i="0" u="none" strike="noStrike" kern="1200" baseline="0">
                        <a:solidFill>
                          <a:srgbClr val="3CB4E5"/>
                        </a:solidFill>
                        <a:latin typeface="+mn-lt"/>
                        <a:ea typeface="+mn-ea"/>
                        <a:cs typeface="+mn-cs"/>
                      </a:defRPr>
                    </a:pPr>
                    <a:fld id="{F2718465-EC34-4A54-B1C1-65D909D7A1A6}" type="CELLRANGE">
                      <a:rPr lang="en-US"/>
                      <a:pPr>
                        <a:defRPr sz="1100" b="1">
                          <a:solidFill>
                            <a:srgbClr val="3CB4E5"/>
                          </a:solidFill>
                        </a:defRPr>
                      </a:pPr>
                      <a:t>[CELLRANGE]</a:t>
                    </a:fld>
                    <a:endParaRPr lang="es-AR"/>
                  </a:p>
                </c:rich>
              </c:tx>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rgbClr val="3CB4E5"/>
                      </a:solidFill>
                      <a:latin typeface="+mn-lt"/>
                      <a:ea typeface="+mn-ea"/>
                      <a:cs typeface="+mn-cs"/>
                    </a:defRPr>
                  </a:pPr>
                  <a:endParaRPr lang="es-AR"/>
                </a:p>
              </c:txPr>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F-F140-4B30-B6B5-CD5039A72F85}"/>
                </c:ext>
              </c:extLst>
            </c:dLbl>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s-AR"/>
              </a:p>
            </c:txPr>
            <c:dLblPos val="ct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cat>
            <c:strRef>
              <c:extLst>
                <c:ext xmlns:c15="http://schemas.microsoft.com/office/drawing/2012/chart" uri="{02D57815-91ED-43cb-92C2-25804820EDAC}">
                  <c15:fullRef>
                    <c15:sqref>'Base Graf'!$G$7:$G$14</c15:sqref>
                  </c15:fullRef>
                </c:ext>
              </c:extLst>
              <c:f>'Base Graf'!$G$9:$G$14</c:f>
              <c:strCache>
                <c:ptCount val="6"/>
                <c:pt idx="0">
                  <c:v>2025</c:v>
                </c:pt>
                <c:pt idx="1">
                  <c:v>2026</c:v>
                </c:pt>
                <c:pt idx="2">
                  <c:v>2027</c:v>
                </c:pt>
                <c:pt idx="3">
                  <c:v>2028</c:v>
                </c:pt>
                <c:pt idx="4">
                  <c:v>2029</c:v>
                </c:pt>
                <c:pt idx="5">
                  <c:v>Prom Resto 2030-2050</c:v>
                </c:pt>
              </c:strCache>
            </c:strRef>
          </c:cat>
          <c:val>
            <c:numRef>
              <c:extLst>
                <c:ext xmlns:c15="http://schemas.microsoft.com/office/drawing/2012/chart" uri="{02D57815-91ED-43cb-92C2-25804820EDAC}">
                  <c15:fullRef>
                    <c15:sqref>'Base Graf'!$L$7:$L$14</c15:sqref>
                  </c15:fullRef>
                </c:ext>
              </c:extLst>
              <c:f>'Base Graf'!$L$9:$L$14</c:f>
              <c:numCache>
                <c:formatCode>#,##0.0</c:formatCode>
                <c:ptCount val="6"/>
                <c:pt idx="0">
                  <c:v>29.865079415801283</c:v>
                </c:pt>
                <c:pt idx="1">
                  <c:v>24.337207578576411</c:v>
                </c:pt>
                <c:pt idx="2">
                  <c:v>18.484232218821223</c:v>
                </c:pt>
                <c:pt idx="3">
                  <c:v>12.329354171606282</c:v>
                </c:pt>
                <c:pt idx="4">
                  <c:v>6.2469706429253922</c:v>
                </c:pt>
                <c:pt idx="5">
                  <c:v>2.4996559573852526</c:v>
                </c:pt>
              </c:numCache>
            </c:numRef>
          </c:val>
          <c:extLst>
            <c:ext xmlns:c15="http://schemas.microsoft.com/office/drawing/2012/chart" uri="{02D57815-91ED-43cb-92C2-25804820EDAC}">
              <c15:datalabelsRange>
                <c15:f>'Base Graf'!$BQ$114:$BQ$121</c15:f>
                <c15:dlblRangeCache>
                  <c:ptCount val="8"/>
                  <c:pt idx="0">
                    <c:v>26,2%</c:v>
                  </c:pt>
                  <c:pt idx="1">
                    <c:v>26,5%</c:v>
                  </c:pt>
                  <c:pt idx="2">
                    <c:v>23%</c:v>
                  </c:pt>
                  <c:pt idx="3">
                    <c:v>21%</c:v>
                  </c:pt>
                  <c:pt idx="4">
                    <c:v>16%</c:v>
                  </c:pt>
                  <c:pt idx="5">
                    <c:v>12%</c:v>
                  </c:pt>
                  <c:pt idx="6">
                    <c:v>10%</c:v>
                  </c:pt>
                  <c:pt idx="7">
                    <c:v>19%</c:v>
                  </c:pt>
                </c15:dlblRangeCache>
              </c15:datalabelsRange>
            </c:ext>
            <c:ext xmlns:c16="http://schemas.microsoft.com/office/drawing/2014/chart" uri="{C3380CC4-5D6E-409C-BE32-E72D297353CC}">
              <c16:uniqueId val="{0000000F-F070-4C4C-A8F3-25B5D6BC95A0}"/>
            </c:ext>
          </c:extLst>
        </c:ser>
        <c:dLbls>
          <c:dLblPos val="ctr"/>
          <c:showLegendKey val="0"/>
          <c:showVal val="1"/>
          <c:showCatName val="0"/>
          <c:showSerName val="0"/>
          <c:showPercent val="0"/>
          <c:showBubbleSize val="0"/>
        </c:dLbls>
        <c:gapWidth val="50"/>
        <c:overlap val="100"/>
        <c:axId val="-303972816"/>
        <c:axId val="-303973904"/>
      </c:barChart>
      <c:lineChart>
        <c:grouping val="standard"/>
        <c:varyColors val="0"/>
        <c:ser>
          <c:idx val="2"/>
          <c:order val="2"/>
          <c:spPr>
            <a:ln w="28575" cap="rnd">
              <a:solidFill>
                <a:schemeClr val="tx1">
                  <a:alpha val="0"/>
                </a:schemeClr>
              </a:solidFill>
              <a:round/>
            </a:ln>
            <a:effectLst/>
          </c:spPr>
          <c:marker>
            <c:symbol val="none"/>
          </c:marker>
          <c:dLbls>
            <c:dLbl>
              <c:idx val="0"/>
              <c:layout>
                <c:manualLayout>
                  <c:x val="-4.8087378640776744E-2"/>
                  <c:y val="-4.2887418104024605E-2"/>
                </c:manualLayout>
              </c:layout>
              <c:tx>
                <c:rich>
                  <a:bodyPr/>
                  <a:lstStyle/>
                  <a:p>
                    <a:fld id="{436687BF-20D3-4E68-99A8-A2164AF2A989}" type="CELLRANGE">
                      <a:rPr lang="en-US"/>
                      <a:pPr/>
                      <a:t>[CELLRANGE]</a:t>
                    </a:fld>
                    <a:endParaRPr lang="es-AR"/>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2-F140-4B30-B6B5-CD5039A72F85}"/>
                </c:ext>
              </c:extLst>
            </c:dLbl>
            <c:dLbl>
              <c:idx val="1"/>
              <c:layout>
                <c:manualLayout>
                  <c:x val="-4.8087378640776696E-2"/>
                  <c:y val="-4.2887418104024605E-2"/>
                </c:manualLayout>
              </c:layout>
              <c:tx>
                <c:rich>
                  <a:bodyPr/>
                  <a:lstStyle/>
                  <a:p>
                    <a:fld id="{5E198B0E-4DC2-4154-83B0-D892FDE76913}" type="CELLRANGE">
                      <a:rPr lang="en-US"/>
                      <a:pPr/>
                      <a:t>[CELLRANGE]</a:t>
                    </a:fld>
                    <a:endParaRPr lang="es-AR"/>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3-F140-4B30-B6B5-CD5039A72F85}"/>
                </c:ext>
              </c:extLst>
            </c:dLbl>
            <c:dLbl>
              <c:idx val="2"/>
              <c:tx>
                <c:rich>
                  <a:bodyPr/>
                  <a:lstStyle/>
                  <a:p>
                    <a:fld id="{4E9B28A7-FF8A-497E-8D1F-F5D46ED6D7D4}" type="CELLRANGE">
                      <a:rPr lang="es-AR"/>
                      <a:pPr/>
                      <a:t>[CELLRANGE]</a:t>
                    </a:fld>
                    <a:endParaRPr lang="es-A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4-F140-4B30-B6B5-CD5039A72F85}"/>
                </c:ext>
              </c:extLst>
            </c:dLbl>
            <c:dLbl>
              <c:idx val="3"/>
              <c:tx>
                <c:rich>
                  <a:bodyPr/>
                  <a:lstStyle/>
                  <a:p>
                    <a:fld id="{D79FA0E3-6DE2-4898-9339-665BD45DA056}" type="CELLRANGE">
                      <a:rPr lang="es-AR"/>
                      <a:pPr/>
                      <a:t>[CELLRANGE]</a:t>
                    </a:fld>
                    <a:endParaRPr lang="es-A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5-F140-4B30-B6B5-CD5039A72F85}"/>
                </c:ext>
              </c:extLst>
            </c:dLbl>
            <c:dLbl>
              <c:idx val="4"/>
              <c:layout>
                <c:manualLayout>
                  <c:x val="-4.6865875584322189E-2"/>
                  <c:y val="-0.11088882537867963"/>
                </c:manualLayout>
              </c:layout>
              <c:tx>
                <c:rich>
                  <a:bodyPr/>
                  <a:lstStyle/>
                  <a:p>
                    <a:fld id="{7BC38F7E-3333-4CCD-891D-F3DC8F240858}" type="CELLRANGE">
                      <a:rPr lang="en-US"/>
                      <a:pPr/>
                      <a:t>[CELLRANGE]</a:t>
                    </a:fld>
                    <a:endParaRPr lang="es-AR"/>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6-F140-4B30-B6B5-CD5039A72F85}"/>
                </c:ext>
              </c:extLst>
            </c:dLbl>
            <c:dLbl>
              <c:idx val="5"/>
              <c:layout>
                <c:manualLayout>
                  <c:x val="-4.6865875584322189E-2"/>
                  <c:y val="-9.8075257847986166E-2"/>
                </c:manualLayout>
              </c:layout>
              <c:tx>
                <c:rich>
                  <a:bodyPr/>
                  <a:lstStyle/>
                  <a:p>
                    <a:fld id="{1B49263B-EAB0-4862-96BA-4B8027C1A371}" type="CELLRANGE">
                      <a:rPr lang="en-US"/>
                      <a:pPr/>
                      <a:t>[CELLRANGE]</a:t>
                    </a:fld>
                    <a:endParaRPr lang="es-AR"/>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7-F140-4B30-B6B5-CD5039A72F85}"/>
                </c:ext>
              </c:extLst>
            </c:dLbl>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solidFill>
                    <a:latin typeface="+mn-lt"/>
                    <a:ea typeface="+mn-ea"/>
                    <a:cs typeface="+mn-cs"/>
                  </a:defRPr>
                </a:pPr>
                <a:endParaRPr lang="es-AR"/>
              </a:p>
            </c:txPr>
            <c:dLblPos val="t"/>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cat>
            <c:strRef>
              <c:extLst>
                <c:ext xmlns:c15="http://schemas.microsoft.com/office/drawing/2012/chart" uri="{02D57815-91ED-43cb-92C2-25804820EDAC}">
                  <c15:fullRef>
                    <c15:sqref>'Base Graf'!$G$7:$G$14</c15:sqref>
                  </c15:fullRef>
                </c:ext>
              </c:extLst>
              <c:f>'Base Graf'!$G$9:$G$14</c:f>
              <c:strCache>
                <c:ptCount val="6"/>
                <c:pt idx="0">
                  <c:v>2025</c:v>
                </c:pt>
                <c:pt idx="1">
                  <c:v>2026</c:v>
                </c:pt>
                <c:pt idx="2">
                  <c:v>2027</c:v>
                </c:pt>
                <c:pt idx="3">
                  <c:v>2028</c:v>
                </c:pt>
                <c:pt idx="4">
                  <c:v>2029</c:v>
                </c:pt>
                <c:pt idx="5">
                  <c:v>Prom Resto 2030-2050</c:v>
                </c:pt>
              </c:strCache>
            </c:strRef>
          </c:cat>
          <c:val>
            <c:numRef>
              <c:extLst>
                <c:ext xmlns:c15="http://schemas.microsoft.com/office/drawing/2012/chart" uri="{02D57815-91ED-43cb-92C2-25804820EDAC}">
                  <c15:fullRef>
                    <c15:sqref>'Base Graf'!$C$7:$C$14</c15:sqref>
                  </c15:fullRef>
                </c:ext>
              </c:extLst>
              <c:f>'Base Graf'!$C$9:$C$14</c:f>
              <c:numCache>
                <c:formatCode>#,##0.0</c:formatCode>
                <c:ptCount val="6"/>
                <c:pt idx="0">
                  <c:v>127.95534223752206</c:v>
                </c:pt>
                <c:pt idx="1">
                  <c:v>118.22916774701167</c:v>
                </c:pt>
                <c:pt idx="2">
                  <c:v>112.37652446725647</c:v>
                </c:pt>
                <c:pt idx="3">
                  <c:v>106.22198247004152</c:v>
                </c:pt>
                <c:pt idx="4">
                  <c:v>60.292169770591414</c:v>
                </c:pt>
                <c:pt idx="5">
                  <c:v>13.138003041844204</c:v>
                </c:pt>
              </c:numCache>
            </c:numRef>
          </c:val>
          <c:smooth val="0"/>
          <c:extLst>
            <c:ext xmlns:c15="http://schemas.microsoft.com/office/drawing/2012/chart" uri="{02D57815-91ED-43cb-92C2-25804820EDAC}">
              <c15:datalabelsRange>
                <c15:f>'Base Graf'!$BO$114:$BO$121</c15:f>
                <c15:dlblRangeCache>
                  <c:ptCount val="8"/>
                  <c:pt idx="0">
                    <c:v> 130,1 </c:v>
                  </c:pt>
                  <c:pt idx="1">
                    <c:v> 130,7 </c:v>
                  </c:pt>
                  <c:pt idx="2">
                    <c:v> 128,0 </c:v>
                  </c:pt>
                  <c:pt idx="3">
                    <c:v> 118,2 </c:v>
                  </c:pt>
                  <c:pt idx="4">
                    <c:v> 112,4 </c:v>
                  </c:pt>
                  <c:pt idx="5">
                    <c:v> 106,2 </c:v>
                  </c:pt>
                  <c:pt idx="6">
                    <c:v> 60,3 </c:v>
                  </c:pt>
                  <c:pt idx="7">
                    <c:v> 13,1 </c:v>
                  </c:pt>
                </c15:dlblRangeCache>
              </c15:datalabelsRange>
            </c:ext>
            <c:ext xmlns:c15="http://schemas.microsoft.com/office/drawing/2012/chart" uri="{02D57815-91ED-43cb-92C2-25804820EDAC}">
              <c15:categoryFilterExceptions>
                <c15:categoryFilterException>
                  <c15:sqref>'Base Graf'!$C$7</c15:sqref>
                  <c15:dLbl>
                    <c:idx val="-1"/>
                    <c:delete val="1"/>
                    <c:extLst>
                      <c:ext uri="{CE6537A1-D6FC-4f65-9D91-7224C49458BB}"/>
                      <c:ext xmlns:c16="http://schemas.microsoft.com/office/drawing/2014/chart" uri="{C3380CC4-5D6E-409C-BE32-E72D297353CC}">
                        <c16:uniqueId val="{00000000-8C06-475B-8E1E-BE21DD4504F1}"/>
                      </c:ext>
                    </c:extLst>
                  </c15:dLbl>
                </c15:categoryFilterException>
                <c15:categoryFilterException>
                  <c15:sqref>'Base Graf'!$C$8</c15:sqref>
                  <c15:dLbl>
                    <c:idx val="-1"/>
                    <c:delete val="1"/>
                    <c:extLst>
                      <c:ext uri="{CE6537A1-D6FC-4f65-9D91-7224C49458BB}"/>
                      <c:ext xmlns:c16="http://schemas.microsoft.com/office/drawing/2014/chart" uri="{C3380CC4-5D6E-409C-BE32-E72D297353CC}">
                        <c16:uniqueId val="{00000001-8C06-475B-8E1E-BE21DD4504F1}"/>
                      </c:ext>
                    </c:extLst>
                  </c15:dLbl>
                </c15:categoryFilterException>
              </c15:categoryFilterExceptions>
            </c:ext>
            <c:ext xmlns:c16="http://schemas.microsoft.com/office/drawing/2014/chart" uri="{C3380CC4-5D6E-409C-BE32-E72D297353CC}">
              <c16:uniqueId val="{00000017-F070-4C4C-A8F3-25B5D6BC95A0}"/>
            </c:ext>
          </c:extLst>
        </c:ser>
        <c:dLbls>
          <c:showLegendKey val="0"/>
          <c:showVal val="0"/>
          <c:showCatName val="0"/>
          <c:showSerName val="0"/>
          <c:showPercent val="0"/>
          <c:showBubbleSize val="0"/>
        </c:dLbls>
        <c:marker val="1"/>
        <c:smooth val="0"/>
        <c:axId val="-303972816"/>
        <c:axId val="-303973904"/>
      </c:lineChart>
      <c:catAx>
        <c:axId val="-303972816"/>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100" b="0" i="0" u="none" strike="noStrike" kern="1200" baseline="0">
                <a:solidFill>
                  <a:schemeClr val="tx1"/>
                </a:solidFill>
                <a:latin typeface="Arial Narrow" panose="020B0606020202030204" pitchFamily="34" charset="0"/>
                <a:ea typeface="+mn-ea"/>
                <a:cs typeface="+mn-cs"/>
              </a:defRPr>
            </a:pPr>
            <a:endParaRPr lang="es-AR"/>
          </a:p>
        </c:txPr>
        <c:crossAx val="-303973904"/>
        <c:crosses val="autoZero"/>
        <c:auto val="1"/>
        <c:lblAlgn val="ctr"/>
        <c:lblOffset val="100"/>
        <c:noMultiLvlLbl val="0"/>
      </c:catAx>
      <c:valAx>
        <c:axId val="-303973904"/>
        <c:scaling>
          <c:orientation val="minMax"/>
        </c:scaling>
        <c:delete val="1"/>
        <c:axPos val="l"/>
        <c:numFmt formatCode="#,##0.0" sourceLinked="1"/>
        <c:majorTickMark val="none"/>
        <c:minorTickMark val="none"/>
        <c:tickLblPos val="nextTo"/>
        <c:crossAx val="-303972816"/>
        <c:crosses val="autoZero"/>
        <c:crossBetween val="between"/>
      </c:valAx>
      <c:spPr>
        <a:noFill/>
        <a:ln>
          <a:noFill/>
        </a:ln>
        <a:effectLst/>
      </c:spPr>
    </c:plotArea>
    <c:legend>
      <c:legendPos val="b"/>
      <c:legendEntry>
        <c:idx val="2"/>
        <c:delete val="1"/>
      </c:legendEntry>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Arial Narrow" panose="020B0606020202030204" pitchFamily="34" charset="0"/>
              <a:ea typeface="+mn-ea"/>
              <a:cs typeface="+mn-cs"/>
            </a:defRPr>
          </a:pPr>
          <a:endParaRPr lang="es-AR"/>
        </a:p>
      </c:txPr>
    </c:legend>
    <c:plotVisOnly val="1"/>
    <c:dispBlanksAs val="gap"/>
    <c:showDLblsOverMax val="0"/>
  </c:chart>
  <c:spPr>
    <a:noFill/>
    <a:ln w="9525" cap="flat" cmpd="sng" algn="ctr">
      <a:noFill/>
      <a:round/>
    </a:ln>
    <a:effectLst/>
  </c:spPr>
  <c:txPr>
    <a:bodyPr/>
    <a:lstStyle/>
    <a:p>
      <a:pPr>
        <a:defRPr/>
      </a:pPr>
      <a:endParaRPr lang="es-AR"/>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20551959726717E-2"/>
          <c:y val="6.3374814894239767E-2"/>
          <c:w val="0.88282793959007555"/>
          <c:h val="0.6923258400790121"/>
        </c:manualLayout>
      </c:layout>
      <c:barChart>
        <c:barDir val="col"/>
        <c:grouping val="stacked"/>
        <c:varyColors val="0"/>
        <c:ser>
          <c:idx val="0"/>
          <c:order val="0"/>
          <c:tx>
            <c:strRef>
              <c:f>'Base Graf'!$AC$2</c:f>
              <c:strCache>
                <c:ptCount val="1"/>
                <c:pt idx="0">
                  <c:v>Gobierno Federal</c:v>
                </c:pt>
              </c:strCache>
            </c:strRef>
          </c:tx>
          <c:spPr>
            <a:solidFill>
              <a:srgbClr val="3CB4E5"/>
            </a:solidFill>
            <a:ln>
              <a:noFill/>
            </a:ln>
            <a:effectLst>
              <a:outerShdw blurRad="50800" dist="38100" dir="2700000" algn="tl" rotWithShape="0">
                <a:prstClr val="black">
                  <a:alpha val="40000"/>
                </a:prstClr>
              </a:outerShdw>
            </a:effectLst>
          </c:spPr>
          <c:invertIfNegative val="0"/>
          <c:cat>
            <c:strRef>
              <c:extLst>
                <c:ext xmlns:c15="http://schemas.microsoft.com/office/drawing/2012/chart" uri="{02D57815-91ED-43cb-92C2-25804820EDAC}">
                  <c15:fullRef>
                    <c15:sqref>'Base Graf'!$AB$7:$AB$14</c15:sqref>
                  </c15:fullRef>
                </c:ext>
              </c:extLst>
              <c:f>'Base Graf'!$AB$9:$AB$14</c:f>
              <c:strCache>
                <c:ptCount val="6"/>
                <c:pt idx="0">
                  <c:v>2025</c:v>
                </c:pt>
                <c:pt idx="1">
                  <c:v>2026</c:v>
                </c:pt>
                <c:pt idx="2">
                  <c:v>2027</c:v>
                </c:pt>
                <c:pt idx="3">
                  <c:v>2028</c:v>
                </c:pt>
                <c:pt idx="4">
                  <c:v>2029</c:v>
                </c:pt>
                <c:pt idx="5">
                  <c:v>Prom Resto 2030-2050</c:v>
                </c:pt>
              </c:strCache>
            </c:strRef>
          </c:cat>
          <c:val>
            <c:numRef>
              <c:extLst>
                <c:ext xmlns:c15="http://schemas.microsoft.com/office/drawing/2012/chart" uri="{02D57815-91ED-43cb-92C2-25804820EDAC}">
                  <c15:fullRef>
                    <c15:sqref>'Base Graf'!$AC$7:$AC$14</c15:sqref>
                  </c15:fullRef>
                </c:ext>
              </c:extLst>
              <c:f>'Base Graf'!$AC$9:$AC$14</c:f>
              <c:numCache>
                <c:formatCode>#,##0.0</c:formatCode>
                <c:ptCount val="6"/>
                <c:pt idx="0">
                  <c:v>616.6216951525505</c:v>
                </c:pt>
                <c:pt idx="1">
                  <c:v>473.91828895552442</c:v>
                </c:pt>
                <c:pt idx="2">
                  <c:v>397.94402623268746</c:v>
                </c:pt>
                <c:pt idx="3">
                  <c:v>372.44149274598198</c:v>
                </c:pt>
                <c:pt idx="4">
                  <c:v>349.87262552410363</c:v>
                </c:pt>
                <c:pt idx="5">
                  <c:v>282.36597196120454</c:v>
                </c:pt>
              </c:numCache>
            </c:numRef>
          </c:val>
          <c:extLst>
            <c:ext xmlns:c16="http://schemas.microsoft.com/office/drawing/2014/chart" uri="{C3380CC4-5D6E-409C-BE32-E72D297353CC}">
              <c16:uniqueId val="{00000000-5505-4797-A7FA-4210E1348C1E}"/>
            </c:ext>
          </c:extLst>
        </c:ser>
        <c:ser>
          <c:idx val="1"/>
          <c:order val="1"/>
          <c:tx>
            <c:strRef>
              <c:f>'Base Graf'!$AO$2</c:f>
              <c:strCache>
                <c:ptCount val="1"/>
                <c:pt idx="0">
                  <c:v>Tenedores de Bonos</c:v>
                </c:pt>
              </c:strCache>
            </c:strRef>
          </c:tx>
          <c:spPr>
            <a:solidFill>
              <a:srgbClr val="000F9F"/>
            </a:solidFill>
            <a:ln>
              <a:noFill/>
            </a:ln>
            <a:effectLst>
              <a:outerShdw blurRad="50800" dist="38100" dir="2700000" algn="tl" rotWithShape="0">
                <a:prstClr val="black">
                  <a:alpha val="40000"/>
                </a:prstClr>
              </a:outerShdw>
            </a:effectLst>
          </c:spPr>
          <c:invertIfNegative val="0"/>
          <c:cat>
            <c:strRef>
              <c:extLst>
                <c:ext xmlns:c15="http://schemas.microsoft.com/office/drawing/2012/chart" uri="{02D57815-91ED-43cb-92C2-25804820EDAC}">
                  <c15:fullRef>
                    <c15:sqref>'Base Graf'!$AB$7:$AB$14</c15:sqref>
                  </c15:fullRef>
                </c:ext>
              </c:extLst>
              <c:f>'Base Graf'!$AB$9:$AB$14</c:f>
              <c:strCache>
                <c:ptCount val="6"/>
                <c:pt idx="0">
                  <c:v>2025</c:v>
                </c:pt>
                <c:pt idx="1">
                  <c:v>2026</c:v>
                </c:pt>
                <c:pt idx="2">
                  <c:v>2027</c:v>
                </c:pt>
                <c:pt idx="3">
                  <c:v>2028</c:v>
                </c:pt>
                <c:pt idx="4">
                  <c:v>2029</c:v>
                </c:pt>
                <c:pt idx="5">
                  <c:v>Prom Resto 2030-2050</c:v>
                </c:pt>
              </c:strCache>
            </c:strRef>
          </c:cat>
          <c:val>
            <c:numRef>
              <c:extLst>
                <c:ext xmlns:c15="http://schemas.microsoft.com/office/drawing/2012/chart" uri="{02D57815-91ED-43cb-92C2-25804820EDAC}">
                  <c15:fullRef>
                    <c15:sqref>'Base Graf'!$AO$7:$AO$14</c15:sqref>
                  </c15:fullRef>
                </c:ext>
              </c:extLst>
              <c:f>'Base Graf'!$AO$9:$AO$14</c:f>
              <c:numCache>
                <c:formatCode>#,##0.0</c:formatCode>
                <c:ptCount val="6"/>
                <c:pt idx="0">
                  <c:v>70397.184498919756</c:v>
                </c:pt>
                <c:pt idx="1">
                  <c:v>168296.56685595476</c:v>
                </c:pt>
                <c:pt idx="2">
                  <c:v>8059.9146448588235</c:v>
                </c:pt>
                <c:pt idx="3">
                  <c:v>926.11286937159196</c:v>
                </c:pt>
                <c:pt idx="4">
                  <c:v>888.18761035488126</c:v>
                </c:pt>
                <c:pt idx="5">
                  <c:v>0</c:v>
                </c:pt>
              </c:numCache>
            </c:numRef>
          </c:val>
          <c:extLst>
            <c:ext xmlns:c16="http://schemas.microsoft.com/office/drawing/2014/chart" uri="{C3380CC4-5D6E-409C-BE32-E72D297353CC}">
              <c16:uniqueId val="{00000001-5505-4797-A7FA-4210E1348C1E}"/>
            </c:ext>
          </c:extLst>
        </c:ser>
        <c:ser>
          <c:idx val="3"/>
          <c:order val="2"/>
          <c:tx>
            <c:strRef>
              <c:f>'Base Graf'!$AF$2</c:f>
              <c:strCache>
                <c:ptCount val="1"/>
                <c:pt idx="0">
                  <c:v>Banco de la Nación Argentina</c:v>
                </c:pt>
              </c:strCache>
            </c:strRef>
          </c:tx>
          <c:spPr>
            <a:solidFill>
              <a:srgbClr val="C8A977"/>
            </a:solidFill>
            <a:ln>
              <a:noFill/>
            </a:ln>
            <a:effectLst/>
          </c:spPr>
          <c:invertIfNegative val="0"/>
          <c:cat>
            <c:strRef>
              <c:extLst>
                <c:ext xmlns:c15="http://schemas.microsoft.com/office/drawing/2012/chart" uri="{02D57815-91ED-43cb-92C2-25804820EDAC}">
                  <c15:fullRef>
                    <c15:sqref>'Base Graf'!$AB$7:$AB$14</c15:sqref>
                  </c15:fullRef>
                </c:ext>
              </c:extLst>
              <c:f>'Base Graf'!$AB$9:$AB$14</c:f>
              <c:strCache>
                <c:ptCount val="6"/>
                <c:pt idx="0">
                  <c:v>2025</c:v>
                </c:pt>
                <c:pt idx="1">
                  <c:v>2026</c:v>
                </c:pt>
                <c:pt idx="2">
                  <c:v>2027</c:v>
                </c:pt>
                <c:pt idx="3">
                  <c:v>2028</c:v>
                </c:pt>
                <c:pt idx="4">
                  <c:v>2029</c:v>
                </c:pt>
                <c:pt idx="5">
                  <c:v>Prom Resto 2030-2050</c:v>
                </c:pt>
              </c:strCache>
            </c:strRef>
          </c:cat>
          <c:val>
            <c:numRef>
              <c:extLst>
                <c:ext xmlns:c15="http://schemas.microsoft.com/office/drawing/2012/chart" uri="{02D57815-91ED-43cb-92C2-25804820EDAC}">
                  <c15:fullRef>
                    <c15:sqref>'Base Graf'!$AF$7:$AF$14</c15:sqref>
                  </c15:fullRef>
                </c:ext>
              </c:extLst>
              <c:f>'Base Graf'!$AF$9:$AF$14</c:f>
              <c:numCache>
                <c:formatCode>#,##0.0</c:formatCode>
                <c:ptCount val="6"/>
                <c:pt idx="0">
                  <c:v>16361.738160666389</c:v>
                </c:pt>
                <c:pt idx="1">
                  <c:v>20537.715589325016</c:v>
                </c:pt>
                <c:pt idx="2">
                  <c:v>12697.76473393412</c:v>
                </c:pt>
                <c:pt idx="3">
                  <c:v>6640.4444444444462</c:v>
                </c:pt>
                <c:pt idx="4">
                  <c:v>0</c:v>
                </c:pt>
                <c:pt idx="5">
                  <c:v>0</c:v>
                </c:pt>
              </c:numCache>
            </c:numRef>
          </c:val>
          <c:extLst>
            <c:ext xmlns:c16="http://schemas.microsoft.com/office/drawing/2014/chart" uri="{C3380CC4-5D6E-409C-BE32-E72D297353CC}">
              <c16:uniqueId val="{00000004-E4F1-45B2-9D23-8998C5758ED0}"/>
            </c:ext>
          </c:extLst>
        </c:ser>
        <c:dLbls>
          <c:showLegendKey val="0"/>
          <c:showVal val="0"/>
          <c:showCatName val="0"/>
          <c:showSerName val="0"/>
          <c:showPercent val="0"/>
          <c:showBubbleSize val="0"/>
        </c:dLbls>
        <c:gapWidth val="50"/>
        <c:overlap val="100"/>
        <c:axId val="-303973360"/>
        <c:axId val="-303971728"/>
      </c:barChart>
      <c:lineChart>
        <c:grouping val="standard"/>
        <c:varyColors val="0"/>
        <c:ser>
          <c:idx val="2"/>
          <c:order val="3"/>
          <c:spPr>
            <a:ln w="28575" cap="rnd">
              <a:solidFill>
                <a:schemeClr val="bg1">
                  <a:lumMod val="85000"/>
                  <a:alpha val="0"/>
                </a:schemeClr>
              </a:solidFill>
              <a:round/>
            </a:ln>
            <a:effectLst/>
          </c:spPr>
          <c:marker>
            <c:symbol val="none"/>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solidFill>
                    <a:latin typeface="+mn-lt"/>
                    <a:ea typeface="+mn-ea"/>
                    <a:cs typeface="+mn-cs"/>
                  </a:defRPr>
                </a:pPr>
                <a:endParaRPr lang="es-AR"/>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'Base Graf'!$AB$7:$AB$14</c15:sqref>
                  </c15:fullRef>
                </c:ext>
              </c:extLst>
              <c:f>'Base Graf'!$AB$9:$AB$14</c:f>
              <c:strCache>
                <c:ptCount val="6"/>
                <c:pt idx="0">
                  <c:v>2025</c:v>
                </c:pt>
                <c:pt idx="1">
                  <c:v>2026</c:v>
                </c:pt>
                <c:pt idx="2">
                  <c:v>2027</c:v>
                </c:pt>
                <c:pt idx="3">
                  <c:v>2028</c:v>
                </c:pt>
                <c:pt idx="4">
                  <c:v>2029</c:v>
                </c:pt>
                <c:pt idx="5">
                  <c:v>Prom Resto 2030-2050</c:v>
                </c:pt>
              </c:strCache>
            </c:strRef>
          </c:cat>
          <c:val>
            <c:numRef>
              <c:extLst>
                <c:ext xmlns:c15="http://schemas.microsoft.com/office/drawing/2012/chart" uri="{02D57815-91ED-43cb-92C2-25804820EDAC}">
                  <c15:fullRef>
                    <c15:sqref>'Base Graf'!$B$7:$B$14</c15:sqref>
                  </c15:fullRef>
                </c:ext>
              </c:extLst>
              <c:f>'Base Graf'!$B$9:$B$14</c:f>
              <c:numCache>
                <c:formatCode>#,##0.0</c:formatCode>
                <c:ptCount val="6"/>
                <c:pt idx="0">
                  <c:v>87375.544354738697</c:v>
                </c:pt>
                <c:pt idx="1">
                  <c:v>189308.20073423529</c:v>
                </c:pt>
                <c:pt idx="2">
                  <c:v>21155.623405025628</c:v>
                </c:pt>
                <c:pt idx="3">
                  <c:v>7938.99880656202</c:v>
                </c:pt>
                <c:pt idx="4">
                  <c:v>1238.0602358789849</c:v>
                </c:pt>
                <c:pt idx="5">
                  <c:v>282.36597196120454</c:v>
                </c:pt>
              </c:numCache>
            </c:numRef>
          </c:val>
          <c:smooth val="0"/>
          <c:extLst>
            <c:ext xmlns:c15="http://schemas.microsoft.com/office/drawing/2012/chart" uri="{02D57815-91ED-43cb-92C2-25804820EDAC}">
              <c15:categoryFilterExceptions>
                <c15:categoryFilterException>
                  <c15:sqref>'Base Graf'!$B$7</c15:sqref>
                  <c15:dLbl>
                    <c:idx val="-1"/>
                    <c:layout>
                      <c:manualLayout>
                        <c:x val="-6.5920352391226178E-2"/>
                        <c:y val="-3.4396978205642463E-2"/>
                      </c:manualLayout>
                    </c:layout>
                    <c:dLblPos val="r"/>
                    <c:showLegendKey val="0"/>
                    <c:showVal val="1"/>
                    <c:showCatName val="0"/>
                    <c:showSerName val="0"/>
                    <c:showPercent val="0"/>
                    <c:showBubbleSize val="0"/>
                    <c:extLst>
                      <c:ext uri="{CE6537A1-D6FC-4f65-9D91-7224C49458BB}"/>
                      <c:ext xmlns:c16="http://schemas.microsoft.com/office/drawing/2014/chart" uri="{C3380CC4-5D6E-409C-BE32-E72D297353CC}">
                        <c16:uniqueId val="{00000000-DFBC-46EC-AB47-95C0E5848C22}"/>
                      </c:ext>
                    </c:extLst>
                  </c15:dLbl>
                </c15:categoryFilterException>
              </c15:categoryFilterExceptions>
            </c:ext>
            <c:ext xmlns:c16="http://schemas.microsoft.com/office/drawing/2014/chart" uri="{C3380CC4-5D6E-409C-BE32-E72D297353CC}">
              <c16:uniqueId val="{00000002-5505-4797-A7FA-4210E1348C1E}"/>
            </c:ext>
          </c:extLst>
        </c:ser>
        <c:dLbls>
          <c:showLegendKey val="0"/>
          <c:showVal val="0"/>
          <c:showCatName val="0"/>
          <c:showSerName val="0"/>
          <c:showPercent val="0"/>
          <c:showBubbleSize val="0"/>
        </c:dLbls>
        <c:marker val="1"/>
        <c:smooth val="0"/>
        <c:axId val="-303973360"/>
        <c:axId val="-303971728"/>
      </c:lineChart>
      <c:catAx>
        <c:axId val="-303973360"/>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100" b="0" i="0" u="none" strike="noStrike" kern="1200" baseline="0">
                <a:solidFill>
                  <a:schemeClr val="tx1"/>
                </a:solidFill>
                <a:latin typeface="Arial Narrow" panose="020B0606020202030204" pitchFamily="34" charset="0"/>
                <a:ea typeface="+mn-ea"/>
                <a:cs typeface="+mn-cs"/>
              </a:defRPr>
            </a:pPr>
            <a:endParaRPr lang="es-AR"/>
          </a:p>
        </c:txPr>
        <c:crossAx val="-303971728"/>
        <c:crosses val="autoZero"/>
        <c:auto val="1"/>
        <c:lblAlgn val="ctr"/>
        <c:lblOffset val="100"/>
        <c:noMultiLvlLbl val="0"/>
      </c:catAx>
      <c:valAx>
        <c:axId val="-303971728"/>
        <c:scaling>
          <c:orientation val="minMax"/>
          <c:max val="200000"/>
          <c:min val="200"/>
        </c:scaling>
        <c:delete val="0"/>
        <c:axPos val="l"/>
        <c:majorGridlines>
          <c:spPr>
            <a:ln w="9525" cap="flat" cmpd="sng" algn="ctr">
              <a:no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solidFill>
                <a:latin typeface="Arial Narrow" panose="020B0606020202030204" pitchFamily="34" charset="0"/>
                <a:ea typeface="+mn-ea"/>
                <a:cs typeface="+mn-cs"/>
              </a:defRPr>
            </a:pPr>
            <a:endParaRPr lang="es-AR"/>
          </a:p>
        </c:txPr>
        <c:crossAx val="-303973360"/>
        <c:crosses val="autoZero"/>
        <c:crossBetween val="between"/>
      </c:valAx>
      <c:spPr>
        <a:noFill/>
        <a:ln w="25400">
          <a:noFill/>
        </a:ln>
        <a:effectLst/>
      </c:spPr>
    </c:plotArea>
    <c:legend>
      <c:legendPos val="b"/>
      <c:legendEntry>
        <c:idx val="3"/>
        <c:delete val="1"/>
      </c:legendEntry>
      <c:layout>
        <c:manualLayout>
          <c:xMode val="edge"/>
          <c:yMode val="edge"/>
          <c:x val="3.3272563825961887E-2"/>
          <c:y val="0.89721591392915689"/>
          <c:w val="0.92660463861920173"/>
          <c:h val="7.3067589249899714E-2"/>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Arial Narrow" panose="020B0606020202030204" pitchFamily="34" charset="0"/>
              <a:ea typeface="+mn-ea"/>
              <a:cs typeface="+mn-cs"/>
            </a:defRPr>
          </a:pPr>
          <a:endParaRPr lang="es-AR"/>
        </a:p>
      </c:txPr>
    </c:legend>
    <c:plotVisOnly val="1"/>
    <c:dispBlanksAs val="gap"/>
    <c:showDLblsOverMax val="0"/>
  </c:chart>
  <c:spPr>
    <a:noFill/>
    <a:ln w="9525" cap="flat" cmpd="sng" algn="ctr">
      <a:noFill/>
      <a:round/>
    </a:ln>
    <a:effectLst/>
  </c:spPr>
  <c:txPr>
    <a:bodyPr/>
    <a:lstStyle/>
    <a:p>
      <a:pPr>
        <a:defRPr/>
      </a:pPr>
      <a:endParaRPr lang="es-AR"/>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20551959726717E-2"/>
          <c:y val="6.2984700565587221E-2"/>
          <c:w val="0.88282793959007555"/>
          <c:h val="0.70969727614483258"/>
        </c:manualLayout>
      </c:layout>
      <c:barChart>
        <c:barDir val="col"/>
        <c:grouping val="stacked"/>
        <c:varyColors val="0"/>
        <c:ser>
          <c:idx val="0"/>
          <c:order val="0"/>
          <c:tx>
            <c:strRef>
              <c:f>'Base Graf'!$AP$2</c:f>
              <c:strCache>
                <c:ptCount val="1"/>
                <c:pt idx="0">
                  <c:v>Tenedores de Bonos</c:v>
                </c:pt>
              </c:strCache>
            </c:strRef>
          </c:tx>
          <c:spPr>
            <a:solidFill>
              <a:srgbClr val="000F9F"/>
            </a:solidFill>
            <a:ln>
              <a:noFill/>
            </a:ln>
            <a:effectLst>
              <a:outerShdw blurRad="50800" dist="38100" dir="2700000" algn="tl" rotWithShape="0">
                <a:prstClr val="black">
                  <a:alpha val="40000"/>
                </a:prstClr>
              </a:outerShdw>
            </a:effectLst>
          </c:spPr>
          <c:invertIfNegative val="0"/>
          <c:cat>
            <c:strRef>
              <c:extLst>
                <c:ext xmlns:c15="http://schemas.microsoft.com/office/drawing/2012/chart" uri="{02D57815-91ED-43cb-92C2-25804820EDAC}">
                  <c15:fullRef>
                    <c15:sqref>'Base Graf'!$AB$7:$AB$14</c15:sqref>
                  </c15:fullRef>
                </c:ext>
              </c:extLst>
              <c:f>'Base Graf'!$AB$9:$AB$14</c:f>
              <c:strCache>
                <c:ptCount val="6"/>
                <c:pt idx="0">
                  <c:v>2025</c:v>
                </c:pt>
                <c:pt idx="1">
                  <c:v>2026</c:v>
                </c:pt>
                <c:pt idx="2">
                  <c:v>2027</c:v>
                </c:pt>
                <c:pt idx="3">
                  <c:v>2028</c:v>
                </c:pt>
                <c:pt idx="4">
                  <c:v>2029</c:v>
                </c:pt>
                <c:pt idx="5">
                  <c:v>Prom Resto 2030-2050</c:v>
                </c:pt>
              </c:strCache>
            </c:strRef>
          </c:cat>
          <c:val>
            <c:numRef>
              <c:extLst>
                <c:ext xmlns:c15="http://schemas.microsoft.com/office/drawing/2012/chart" uri="{02D57815-91ED-43cb-92C2-25804820EDAC}">
                  <c15:fullRef>
                    <c15:sqref>'Base Graf'!$AP$7:$AP$14</c15:sqref>
                  </c15:fullRef>
                </c:ext>
              </c:extLst>
              <c:f>'Base Graf'!$AP$9:$AP$14</c:f>
              <c:numCache>
                <c:formatCode>#,##0.0</c:formatCode>
                <c:ptCount val="6"/>
                <c:pt idx="0">
                  <c:v>99.171135674615385</c:v>
                </c:pt>
                <c:pt idx="1">
                  <c:v>94.58864221153847</c:v>
                </c:pt>
                <c:pt idx="2">
                  <c:v>90.006148750000008</c:v>
                </c:pt>
                <c:pt idx="3">
                  <c:v>85.423655288461546</c:v>
                </c:pt>
                <c:pt idx="4">
                  <c:v>40.993392596153853</c:v>
                </c:pt>
                <c:pt idx="5">
                  <c:v>0</c:v>
                </c:pt>
              </c:numCache>
            </c:numRef>
          </c:val>
          <c:extLst>
            <c:ext xmlns:c16="http://schemas.microsoft.com/office/drawing/2014/chart" uri="{C3380CC4-5D6E-409C-BE32-E72D297353CC}">
              <c16:uniqueId val="{00000000-608F-4513-AFD1-F65A68313CF8}"/>
            </c:ext>
          </c:extLst>
        </c:ser>
        <c:ser>
          <c:idx val="1"/>
          <c:order val="1"/>
          <c:tx>
            <c:strRef>
              <c:f>'Base Graf'!$AM$2</c:f>
              <c:strCache>
                <c:ptCount val="1"/>
                <c:pt idx="0">
                  <c:v>Organismos Multilaterales</c:v>
                </c:pt>
              </c:strCache>
            </c:strRef>
          </c:tx>
          <c:spPr>
            <a:solidFill>
              <a:srgbClr val="C8A977"/>
            </a:solidFill>
            <a:ln>
              <a:noFill/>
            </a:ln>
            <a:effectLst>
              <a:outerShdw blurRad="50800" dist="38100" dir="2700000" algn="tl" rotWithShape="0">
                <a:prstClr val="black">
                  <a:alpha val="40000"/>
                </a:prstClr>
              </a:outerShdw>
            </a:effectLst>
          </c:spPr>
          <c:invertIfNegative val="0"/>
          <c:cat>
            <c:strRef>
              <c:extLst>
                <c:ext xmlns:c15="http://schemas.microsoft.com/office/drawing/2012/chart" uri="{02D57815-91ED-43cb-92C2-25804820EDAC}">
                  <c15:fullRef>
                    <c15:sqref>'Base Graf'!$AB$7:$AB$14</c15:sqref>
                  </c15:fullRef>
                </c:ext>
              </c:extLst>
              <c:f>'Base Graf'!$AB$9:$AB$14</c:f>
              <c:strCache>
                <c:ptCount val="6"/>
                <c:pt idx="0">
                  <c:v>2025</c:v>
                </c:pt>
                <c:pt idx="1">
                  <c:v>2026</c:v>
                </c:pt>
                <c:pt idx="2">
                  <c:v>2027</c:v>
                </c:pt>
                <c:pt idx="3">
                  <c:v>2028</c:v>
                </c:pt>
                <c:pt idx="4">
                  <c:v>2029</c:v>
                </c:pt>
                <c:pt idx="5">
                  <c:v>Prom Resto 2030-2050</c:v>
                </c:pt>
              </c:strCache>
            </c:strRef>
          </c:cat>
          <c:val>
            <c:numRef>
              <c:extLst>
                <c:ext xmlns:c15="http://schemas.microsoft.com/office/drawing/2012/chart" uri="{02D57815-91ED-43cb-92C2-25804820EDAC}">
                  <c15:fullRef>
                    <c15:sqref>'Base Graf'!$AM$7:$AM$14</c15:sqref>
                  </c15:fullRef>
                </c:ext>
              </c:extLst>
              <c:f>'Base Graf'!$AM$9:$AM$14</c:f>
              <c:numCache>
                <c:formatCode>#,##0.0</c:formatCode>
                <c:ptCount val="6"/>
                <c:pt idx="0">
                  <c:v>28.784206562906679</c:v>
                </c:pt>
                <c:pt idx="1">
                  <c:v>23.640525535473195</c:v>
                </c:pt>
                <c:pt idx="2">
                  <c:v>22.370375717256465</c:v>
                </c:pt>
                <c:pt idx="3">
                  <c:v>20.798327181579985</c:v>
                </c:pt>
                <c:pt idx="4">
                  <c:v>19.298777174437564</c:v>
                </c:pt>
                <c:pt idx="5">
                  <c:v>13.138003041844204</c:v>
                </c:pt>
              </c:numCache>
            </c:numRef>
          </c:val>
          <c:extLst>
            <c:ext xmlns:c16="http://schemas.microsoft.com/office/drawing/2014/chart" uri="{C3380CC4-5D6E-409C-BE32-E72D297353CC}">
              <c16:uniqueId val="{00000001-608F-4513-AFD1-F65A68313CF8}"/>
            </c:ext>
          </c:extLst>
        </c:ser>
        <c:ser>
          <c:idx val="2"/>
          <c:order val="2"/>
          <c:tx>
            <c:strRef>
              <c:f>'Base Graf'!$AJ$2</c:f>
              <c:strCache>
                <c:ptCount val="1"/>
                <c:pt idx="0">
                  <c:v>Bancos Nacionales e Internacionales</c:v>
                </c:pt>
              </c:strCache>
            </c:strRef>
          </c:tx>
          <c:spPr>
            <a:gradFill flip="none" rotWithShape="1">
              <a:gsLst>
                <a:gs pos="0">
                  <a:srgbClr val="C00000">
                    <a:shade val="30000"/>
                    <a:satMod val="115000"/>
                  </a:srgbClr>
                </a:gs>
                <a:gs pos="50000">
                  <a:srgbClr val="C00000">
                    <a:shade val="67500"/>
                    <a:satMod val="115000"/>
                  </a:srgbClr>
                </a:gs>
                <a:gs pos="100000">
                  <a:srgbClr val="C00000">
                    <a:shade val="100000"/>
                    <a:satMod val="115000"/>
                  </a:srgbClr>
                </a:gs>
              </a:gsLst>
              <a:path path="circle">
                <a:fillToRect l="100000" b="100000"/>
              </a:path>
              <a:tileRect t="-100000" r="-100000"/>
            </a:gradFill>
            <a:ln>
              <a:noFill/>
            </a:ln>
            <a:effectLst>
              <a:outerShdw blurRad="50800" dist="38100" dir="2700000" algn="tl" rotWithShape="0">
                <a:prstClr val="black">
                  <a:alpha val="40000"/>
                </a:prstClr>
              </a:outerShdw>
            </a:effectLst>
          </c:spPr>
          <c:invertIfNegative val="0"/>
          <c:cat>
            <c:strRef>
              <c:extLst>
                <c:ext xmlns:c15="http://schemas.microsoft.com/office/drawing/2012/chart" uri="{02D57815-91ED-43cb-92C2-25804820EDAC}">
                  <c15:fullRef>
                    <c15:sqref>'Base Graf'!$AB$7:$AB$14</c15:sqref>
                  </c15:fullRef>
                </c:ext>
              </c:extLst>
              <c:f>'Base Graf'!$AB$9:$AB$14</c:f>
              <c:strCache>
                <c:ptCount val="6"/>
                <c:pt idx="0">
                  <c:v>2025</c:v>
                </c:pt>
                <c:pt idx="1">
                  <c:v>2026</c:v>
                </c:pt>
                <c:pt idx="2">
                  <c:v>2027</c:v>
                </c:pt>
                <c:pt idx="3">
                  <c:v>2028</c:v>
                </c:pt>
                <c:pt idx="4">
                  <c:v>2029</c:v>
                </c:pt>
                <c:pt idx="5">
                  <c:v>Prom Resto 2030-2050</c:v>
                </c:pt>
              </c:strCache>
            </c:strRef>
          </c:cat>
          <c:val>
            <c:numRef>
              <c:extLst>
                <c:ext xmlns:c15="http://schemas.microsoft.com/office/drawing/2012/chart" uri="{02D57815-91ED-43cb-92C2-25804820EDAC}">
                  <c15:fullRef>
                    <c15:sqref>'Base Graf'!$AJ$6:$AJ$14</c15:sqref>
                  </c15:fullRef>
                </c:ext>
              </c:extLst>
              <c:f>'Base Graf'!$AJ$8:$AJ$13</c:f>
              <c:numCache>
                <c:formatCode>#,##0.0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9-608F-4513-AFD1-F65A68313CF8}"/>
            </c:ext>
          </c:extLst>
        </c:ser>
        <c:dLbls>
          <c:showLegendKey val="0"/>
          <c:showVal val="0"/>
          <c:showCatName val="0"/>
          <c:showSerName val="0"/>
          <c:showPercent val="0"/>
          <c:showBubbleSize val="0"/>
        </c:dLbls>
        <c:gapWidth val="50"/>
        <c:overlap val="100"/>
        <c:axId val="-303971184"/>
        <c:axId val="-533886400"/>
      </c:barChart>
      <c:lineChart>
        <c:grouping val="standard"/>
        <c:varyColors val="0"/>
        <c:ser>
          <c:idx val="3"/>
          <c:order val="3"/>
          <c:spPr>
            <a:ln w="28575" cap="rnd">
              <a:solidFill>
                <a:schemeClr val="tx1">
                  <a:alpha val="0"/>
                </a:schemeClr>
              </a:solidFill>
              <a:round/>
            </a:ln>
            <a:effectLst/>
          </c:spPr>
          <c:marker>
            <c:symbol val="none"/>
          </c:marker>
          <c:dLbls>
            <c:dLbl>
              <c:idx val="0"/>
              <c:tx>
                <c:rich>
                  <a:bodyPr/>
                  <a:lstStyle/>
                  <a:p>
                    <a:fld id="{20CA17F0-D284-416A-86CF-C99FBBEC7452}" type="CELLRANGE">
                      <a:rPr lang="es-AR"/>
                      <a:pPr/>
                      <a:t>[CELLRANGE]</a:t>
                    </a:fld>
                    <a:endParaRPr lang="es-A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2-1DF0-4377-ADCD-7137CEFFECCD}"/>
                </c:ext>
              </c:extLst>
            </c:dLbl>
            <c:dLbl>
              <c:idx val="1"/>
              <c:tx>
                <c:rich>
                  <a:bodyPr/>
                  <a:lstStyle/>
                  <a:p>
                    <a:fld id="{EEAC4E42-4730-4A6F-9BFA-FE92E18F57E3}" type="CELLRANGE">
                      <a:rPr lang="es-AR"/>
                      <a:pPr/>
                      <a:t>[CELLRANGE]</a:t>
                    </a:fld>
                    <a:endParaRPr lang="es-A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3-1DF0-4377-ADCD-7137CEFFECCD}"/>
                </c:ext>
              </c:extLst>
            </c:dLbl>
            <c:dLbl>
              <c:idx val="2"/>
              <c:tx>
                <c:rich>
                  <a:bodyPr/>
                  <a:lstStyle/>
                  <a:p>
                    <a:fld id="{52931701-0773-4908-9B8D-1E95F782D982}" type="CELLRANGE">
                      <a:rPr lang="es-AR"/>
                      <a:pPr/>
                      <a:t>[CELLRANGE]</a:t>
                    </a:fld>
                    <a:endParaRPr lang="es-A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4-1DF0-4377-ADCD-7137CEFFECCD}"/>
                </c:ext>
              </c:extLst>
            </c:dLbl>
            <c:dLbl>
              <c:idx val="3"/>
              <c:tx>
                <c:rich>
                  <a:bodyPr/>
                  <a:lstStyle/>
                  <a:p>
                    <a:fld id="{B1AC057F-E8DD-4E9E-9F92-6C0E4DE94313}" type="CELLRANGE">
                      <a:rPr lang="es-AR"/>
                      <a:pPr/>
                      <a:t>[CELLRANGE]</a:t>
                    </a:fld>
                    <a:endParaRPr lang="es-A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5-1DF0-4377-ADCD-7137CEFFECCD}"/>
                </c:ext>
              </c:extLst>
            </c:dLbl>
            <c:dLbl>
              <c:idx val="4"/>
              <c:tx>
                <c:rich>
                  <a:bodyPr/>
                  <a:lstStyle/>
                  <a:p>
                    <a:fld id="{A2835276-DF08-4451-9C57-A862AAA453A3}" type="CELLRANGE">
                      <a:rPr lang="es-AR"/>
                      <a:pPr/>
                      <a:t>[CELLRANGE]</a:t>
                    </a:fld>
                    <a:endParaRPr lang="es-A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6-1DF0-4377-ADCD-7137CEFFECCD}"/>
                </c:ext>
              </c:extLst>
            </c:dLbl>
            <c:dLbl>
              <c:idx val="5"/>
              <c:tx>
                <c:rich>
                  <a:bodyPr/>
                  <a:lstStyle/>
                  <a:p>
                    <a:fld id="{47A74B35-4D65-4845-B01B-A3E6EA550183}" type="CELLRANGE">
                      <a:rPr lang="es-AR"/>
                      <a:pPr/>
                      <a:t>[CELLRANGE]</a:t>
                    </a:fld>
                    <a:endParaRPr lang="es-A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7-1DF0-4377-ADCD-7137CEFFECCD}"/>
                </c:ext>
              </c:extLst>
            </c:dLbl>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ysClr val="windowText" lastClr="000000"/>
                    </a:solidFill>
                    <a:latin typeface="+mn-lt"/>
                    <a:ea typeface="+mn-ea"/>
                    <a:cs typeface="+mn-cs"/>
                  </a:defRPr>
                </a:pPr>
                <a:endParaRPr lang="es-AR"/>
              </a:p>
            </c:txPr>
            <c:dLblPos val="t"/>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'Base Graf'!$AB$7:$AB$14</c15:sqref>
                  </c15:fullRef>
                </c:ext>
              </c:extLst>
              <c:f>'Base Graf'!$AB$9:$AB$14</c:f>
              <c:strCache>
                <c:ptCount val="6"/>
                <c:pt idx="0">
                  <c:v>2025</c:v>
                </c:pt>
                <c:pt idx="1">
                  <c:v>2026</c:v>
                </c:pt>
                <c:pt idx="2">
                  <c:v>2027</c:v>
                </c:pt>
                <c:pt idx="3">
                  <c:v>2028</c:v>
                </c:pt>
                <c:pt idx="4">
                  <c:v>2029</c:v>
                </c:pt>
                <c:pt idx="5">
                  <c:v>Prom Resto 2030-2050</c:v>
                </c:pt>
              </c:strCache>
            </c:strRef>
          </c:cat>
          <c:val>
            <c:numRef>
              <c:extLst>
                <c:ext xmlns:c15="http://schemas.microsoft.com/office/drawing/2012/chart" uri="{02D57815-91ED-43cb-92C2-25804820EDAC}">
                  <c15:fullRef>
                    <c15:sqref>'Base Graf'!$C$7:$C$14</c15:sqref>
                  </c15:fullRef>
                </c:ext>
              </c:extLst>
              <c:f>'Base Graf'!$C$9:$C$14</c:f>
              <c:numCache>
                <c:formatCode>#,##0.0</c:formatCode>
                <c:ptCount val="6"/>
                <c:pt idx="0">
                  <c:v>127.95534223752206</c:v>
                </c:pt>
                <c:pt idx="1">
                  <c:v>118.22916774701167</c:v>
                </c:pt>
                <c:pt idx="2">
                  <c:v>112.37652446725647</c:v>
                </c:pt>
                <c:pt idx="3">
                  <c:v>106.22198247004152</c:v>
                </c:pt>
                <c:pt idx="4">
                  <c:v>60.292169770591414</c:v>
                </c:pt>
                <c:pt idx="5">
                  <c:v>13.138003041844204</c:v>
                </c:pt>
              </c:numCache>
            </c:numRef>
          </c:val>
          <c:smooth val="0"/>
          <c:extLst>
            <c:ext xmlns:c15="http://schemas.microsoft.com/office/drawing/2012/chart" uri="{02D57815-91ED-43cb-92C2-25804820EDAC}">
              <c15:datalabelsRange>
                <c15:f>'Base Graf'!$BO$167:$BO$174</c15:f>
                <c15:dlblRangeCache>
                  <c:ptCount val="8"/>
                  <c:pt idx="0">
                    <c:v> 130,1 </c:v>
                  </c:pt>
                  <c:pt idx="1">
                    <c:v> 130,7 </c:v>
                  </c:pt>
                  <c:pt idx="2">
                    <c:v>128,0</c:v>
                  </c:pt>
                  <c:pt idx="3">
                    <c:v>118,2</c:v>
                  </c:pt>
                  <c:pt idx="4">
                    <c:v>112,4</c:v>
                  </c:pt>
                  <c:pt idx="5">
                    <c:v>106,2</c:v>
                  </c:pt>
                  <c:pt idx="6">
                    <c:v>60,3</c:v>
                  </c:pt>
                  <c:pt idx="7">
                    <c:v>13,1</c:v>
                  </c:pt>
                </c15:dlblRangeCache>
              </c15:datalabelsRange>
            </c:ext>
            <c:ext xmlns:c16="http://schemas.microsoft.com/office/drawing/2014/chart" uri="{C3380CC4-5D6E-409C-BE32-E72D297353CC}">
              <c16:uniqueId val="{0000000C-608F-4513-AFD1-F65A68313CF8}"/>
            </c:ext>
          </c:extLst>
        </c:ser>
        <c:dLbls>
          <c:showLegendKey val="0"/>
          <c:showVal val="0"/>
          <c:showCatName val="0"/>
          <c:showSerName val="0"/>
          <c:showPercent val="0"/>
          <c:showBubbleSize val="0"/>
        </c:dLbls>
        <c:marker val="1"/>
        <c:smooth val="0"/>
        <c:axId val="-303971184"/>
        <c:axId val="-533886400"/>
      </c:lineChart>
      <c:catAx>
        <c:axId val="-303971184"/>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050" b="0" i="0" u="none" strike="noStrike" kern="1200" baseline="0">
                <a:solidFill>
                  <a:schemeClr val="tx1"/>
                </a:solidFill>
                <a:latin typeface="Arial Narrow" panose="020B0606020202030204" pitchFamily="34" charset="0"/>
                <a:ea typeface="+mn-ea"/>
                <a:cs typeface="+mn-cs"/>
              </a:defRPr>
            </a:pPr>
            <a:endParaRPr lang="es-AR"/>
          </a:p>
        </c:txPr>
        <c:crossAx val="-533886400"/>
        <c:crosses val="autoZero"/>
        <c:auto val="1"/>
        <c:lblAlgn val="ctr"/>
        <c:lblOffset val="100"/>
        <c:noMultiLvlLbl val="0"/>
      </c:catAx>
      <c:valAx>
        <c:axId val="-533886400"/>
        <c:scaling>
          <c:orientation val="minMax"/>
          <c:max val="150"/>
        </c:scaling>
        <c:delete val="0"/>
        <c:axPos val="l"/>
        <c:majorGridlines>
          <c:spPr>
            <a:ln w="9525" cap="flat" cmpd="sng" algn="ctr">
              <a:no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solidFill>
                <a:latin typeface="Arial Narrow" panose="020B0606020202030204" pitchFamily="34" charset="0"/>
                <a:ea typeface="+mn-ea"/>
                <a:cs typeface="+mn-cs"/>
              </a:defRPr>
            </a:pPr>
            <a:endParaRPr lang="es-AR"/>
          </a:p>
        </c:txPr>
        <c:crossAx val="-303971184"/>
        <c:crosses val="autoZero"/>
        <c:crossBetween val="between"/>
        <c:majorUnit val="50"/>
      </c:valAx>
      <c:spPr>
        <a:noFill/>
        <a:ln>
          <a:noFill/>
        </a:ln>
        <a:effectLst/>
      </c:spPr>
    </c:plotArea>
    <c:legend>
      <c:legendPos val="b"/>
      <c:legendEntry>
        <c:idx val="2"/>
        <c:delete val="1"/>
      </c:legendEntry>
      <c:legendEntry>
        <c:idx val="3"/>
        <c:delete val="1"/>
      </c:legendEntry>
      <c:layout>
        <c:manualLayout>
          <c:xMode val="edge"/>
          <c:yMode val="edge"/>
          <c:x val="4.9999999999999989E-2"/>
          <c:y val="0.92268719080090922"/>
          <c:w val="0.92373894282632152"/>
          <c:h val="7.3067589249899714E-2"/>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Arial Narrow" panose="020B0606020202030204" pitchFamily="34" charset="0"/>
              <a:ea typeface="+mn-ea"/>
              <a:cs typeface="+mn-cs"/>
            </a:defRPr>
          </a:pPr>
          <a:endParaRPr lang="es-AR"/>
        </a:p>
      </c:txPr>
    </c:legend>
    <c:plotVisOnly val="1"/>
    <c:dispBlanksAs val="gap"/>
    <c:showDLblsOverMax val="0"/>
  </c:chart>
  <c:spPr>
    <a:noFill/>
    <a:ln w="9525" cap="flat" cmpd="sng" algn="ctr">
      <a:noFill/>
      <a:round/>
    </a:ln>
    <a:effectLst/>
  </c:spPr>
  <c:txPr>
    <a:bodyPr/>
    <a:lstStyle/>
    <a:p>
      <a:pPr>
        <a:defRPr/>
      </a:pPr>
      <a:endParaRPr lang="es-AR"/>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dPt>
            <c:idx val="0"/>
            <c:bubble3D val="0"/>
            <c:spPr>
              <a:solidFill>
                <a:srgbClr val="3CB4E5"/>
              </a:solidFill>
              <a:ln w="19050">
                <a:solidFill>
                  <a:schemeClr val="lt1"/>
                </a:solidFill>
              </a:ln>
              <a:effectLst/>
            </c:spPr>
            <c:extLst>
              <c:ext xmlns:c16="http://schemas.microsoft.com/office/drawing/2014/chart" uri="{C3380CC4-5D6E-409C-BE32-E72D297353CC}">
                <c16:uniqueId val="{00000002-35F0-4D06-A091-6FBFBCBFF391}"/>
              </c:ext>
            </c:extLst>
          </c:dPt>
          <c:dPt>
            <c:idx val="1"/>
            <c:bubble3D val="0"/>
            <c:spPr>
              <a:solidFill>
                <a:srgbClr val="000F9F"/>
              </a:solidFill>
              <a:ln w="19050">
                <a:solidFill>
                  <a:schemeClr val="lt1"/>
                </a:solidFill>
              </a:ln>
              <a:effectLst/>
            </c:spPr>
            <c:extLst>
              <c:ext xmlns:c16="http://schemas.microsoft.com/office/drawing/2014/chart" uri="{C3380CC4-5D6E-409C-BE32-E72D297353CC}">
                <c16:uniqueId val="{00000001-35F0-4D06-A091-6FBFBCBFF391}"/>
              </c:ext>
            </c:extLst>
          </c:dPt>
          <c:dPt>
            <c:idx val="2"/>
            <c:bubble3D val="0"/>
            <c:spPr>
              <a:solidFill>
                <a:schemeClr val="tx1">
                  <a:lumMod val="50000"/>
                  <a:lumOff val="50000"/>
                </a:schemeClr>
              </a:solidFill>
              <a:ln w="19050">
                <a:solidFill>
                  <a:schemeClr val="lt1"/>
                </a:solidFill>
              </a:ln>
              <a:effectLst/>
            </c:spPr>
            <c:extLst>
              <c:ext xmlns:c16="http://schemas.microsoft.com/office/drawing/2014/chart" uri="{C3380CC4-5D6E-409C-BE32-E72D297353CC}">
                <c16:uniqueId val="{00000004-35F0-4D06-A091-6FBFBCBFF391}"/>
              </c:ext>
            </c:extLst>
          </c:dPt>
          <c:dPt>
            <c:idx val="3"/>
            <c:bubble3D val="0"/>
            <c:spPr>
              <a:solidFill>
                <a:srgbClr val="C8A977"/>
              </a:solidFill>
              <a:ln w="19050">
                <a:solidFill>
                  <a:schemeClr val="lt1"/>
                </a:solidFill>
              </a:ln>
              <a:effectLst/>
            </c:spPr>
            <c:extLst>
              <c:ext xmlns:c16="http://schemas.microsoft.com/office/drawing/2014/chart" uri="{C3380CC4-5D6E-409C-BE32-E72D297353CC}">
                <c16:uniqueId val="{00000003-35F0-4D06-A091-6FBFBCBFF391}"/>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8-D75A-4807-941B-1FE369D26327}"/>
              </c:ext>
            </c:extLst>
          </c:dPt>
          <c:dLbls>
            <c:dLbl>
              <c:idx val="0"/>
              <c:spPr>
                <a:noFill/>
                <a:ln>
                  <a:noFill/>
                </a:ln>
                <a:effectLst/>
              </c:spPr>
              <c:txPr>
                <a:bodyPr rot="0" spcFirstLastPara="1" vertOverflow="ellipsis" vert="horz" wrap="square" lIns="38100" tIns="19050" rIns="38100" bIns="19050" anchor="ctr" anchorCtr="1">
                  <a:spAutoFit/>
                </a:bodyPr>
                <a:lstStyle/>
                <a:p>
                  <a:pPr>
                    <a:defRPr sz="1600" b="1" i="0" u="none" strike="noStrike" kern="1200" baseline="0">
                      <a:solidFill>
                        <a:srgbClr val="3CB4E5"/>
                      </a:solidFill>
                      <a:latin typeface="+mn-lt"/>
                      <a:ea typeface="+mn-ea"/>
                      <a:cs typeface="+mn-cs"/>
                    </a:defRPr>
                  </a:pPr>
                  <a:endParaRPr lang="es-AR"/>
                </a:p>
              </c:txPr>
              <c:dLblPos val="outEnd"/>
              <c:showLegendKey val="0"/>
              <c:showVal val="0"/>
              <c:showCatName val="0"/>
              <c:showSerName val="0"/>
              <c:showPercent val="1"/>
              <c:showBubbleSize val="0"/>
              <c:extLst>
                <c:ext xmlns:c16="http://schemas.microsoft.com/office/drawing/2014/chart" uri="{C3380CC4-5D6E-409C-BE32-E72D297353CC}">
                  <c16:uniqueId val="{00000002-35F0-4D06-A091-6FBFBCBFF391}"/>
                </c:ext>
              </c:extLst>
            </c:dLbl>
            <c:dLbl>
              <c:idx val="1"/>
              <c:tx>
                <c:rich>
                  <a:bodyPr/>
                  <a:lstStyle/>
                  <a:p>
                    <a:fld id="{DC9A279B-B81F-4996-91C9-DBDB1969D33F}" type="PERCENTAGE">
                      <a:rPr lang="en-US" b="1">
                        <a:solidFill>
                          <a:srgbClr val="000F9F"/>
                        </a:solidFill>
                      </a:rPr>
                      <a:pPr/>
                      <a:t>[PORCENTAJE]</a:t>
                    </a:fld>
                    <a:endParaRPr lang="es-AR"/>
                  </a:p>
                </c:rich>
              </c:tx>
              <c:dLblPos val="outEnd"/>
              <c:showLegendKey val="0"/>
              <c:showVal val="0"/>
              <c:showCatName val="0"/>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1-35F0-4D06-A091-6FBFBCBFF391}"/>
                </c:ext>
              </c:extLst>
            </c:dLbl>
            <c:dLbl>
              <c:idx val="2"/>
              <c:spPr>
                <a:noFill/>
                <a:ln>
                  <a:noFill/>
                </a:ln>
                <a:effectLst/>
              </c:spPr>
              <c:txPr>
                <a:bodyPr rot="0" spcFirstLastPara="1" vertOverflow="ellipsis" vert="horz" wrap="square" lIns="38100" tIns="19050" rIns="38100" bIns="19050" anchor="ctr" anchorCtr="1">
                  <a:spAutoFit/>
                </a:bodyPr>
                <a:lstStyle/>
                <a:p>
                  <a:pPr>
                    <a:defRPr sz="1600" b="1" i="0" u="none" strike="noStrike" kern="1200" baseline="0">
                      <a:solidFill>
                        <a:schemeClr val="tx1">
                          <a:lumMod val="50000"/>
                          <a:lumOff val="50000"/>
                        </a:schemeClr>
                      </a:solidFill>
                      <a:latin typeface="+mn-lt"/>
                      <a:ea typeface="+mn-ea"/>
                      <a:cs typeface="+mn-cs"/>
                    </a:defRPr>
                  </a:pPr>
                  <a:endParaRPr lang="es-AR"/>
                </a:p>
              </c:txPr>
              <c:dLblPos val="outEnd"/>
              <c:showLegendKey val="0"/>
              <c:showVal val="0"/>
              <c:showCatName val="0"/>
              <c:showSerName val="0"/>
              <c:showPercent val="1"/>
              <c:showBubbleSize val="0"/>
              <c:extLst>
                <c:ext xmlns:c16="http://schemas.microsoft.com/office/drawing/2014/chart" uri="{C3380CC4-5D6E-409C-BE32-E72D297353CC}">
                  <c16:uniqueId val="{00000004-35F0-4D06-A091-6FBFBCBFF391}"/>
                </c:ext>
              </c:extLst>
            </c:dLbl>
            <c:dLbl>
              <c:idx val="3"/>
              <c:spPr>
                <a:noFill/>
                <a:ln>
                  <a:noFill/>
                </a:ln>
                <a:effectLst/>
              </c:spPr>
              <c:txPr>
                <a:bodyPr rot="0" spcFirstLastPara="1" vertOverflow="ellipsis" vert="horz" wrap="square" lIns="38100" tIns="19050" rIns="38100" bIns="19050" anchor="ctr" anchorCtr="1">
                  <a:spAutoFit/>
                </a:bodyPr>
                <a:lstStyle/>
                <a:p>
                  <a:pPr>
                    <a:defRPr sz="1600" b="1" i="0" u="none" strike="noStrike" kern="1200" baseline="0">
                      <a:solidFill>
                        <a:srgbClr val="C8A977"/>
                      </a:solidFill>
                      <a:latin typeface="+mn-lt"/>
                      <a:ea typeface="+mn-ea"/>
                      <a:cs typeface="+mn-cs"/>
                    </a:defRPr>
                  </a:pPr>
                  <a:endParaRPr lang="es-AR"/>
                </a:p>
              </c:txPr>
              <c:dLblPos val="outEnd"/>
              <c:showLegendKey val="0"/>
              <c:showVal val="0"/>
              <c:showCatName val="0"/>
              <c:showSerName val="0"/>
              <c:showPercent val="1"/>
              <c:showBubbleSize val="0"/>
              <c:extLst>
                <c:ext xmlns:c16="http://schemas.microsoft.com/office/drawing/2014/chart" uri="{C3380CC4-5D6E-409C-BE32-E72D297353CC}">
                  <c16:uniqueId val="{00000003-35F0-4D06-A091-6FBFBCBFF391}"/>
                </c:ext>
              </c:extLst>
            </c:dLbl>
            <c:dLbl>
              <c:idx val="4"/>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chemeClr val="accent5"/>
                      </a:solidFill>
                      <a:latin typeface="+mn-lt"/>
                      <a:ea typeface="+mn-ea"/>
                      <a:cs typeface="+mn-cs"/>
                    </a:defRPr>
                  </a:pPr>
                  <a:endParaRPr lang="es-AR"/>
                </a:p>
              </c:txPr>
              <c:dLblPos val="outEnd"/>
              <c:showLegendKey val="0"/>
              <c:showVal val="0"/>
              <c:showCatName val="0"/>
              <c:showSerName val="0"/>
              <c:showPercent val="1"/>
              <c:showBubbleSize val="0"/>
              <c:extLst>
                <c:ext xmlns:c16="http://schemas.microsoft.com/office/drawing/2014/chart" uri="{C3380CC4-5D6E-409C-BE32-E72D297353CC}">
                  <c16:uniqueId val="{00000008-D75A-4807-941B-1FE369D26327}"/>
                </c:ext>
              </c:extLst>
            </c:dLbl>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chemeClr val="tx1">
                        <a:lumMod val="75000"/>
                        <a:lumOff val="25000"/>
                      </a:schemeClr>
                    </a:solidFill>
                    <a:latin typeface="+mn-lt"/>
                    <a:ea typeface="+mn-ea"/>
                    <a:cs typeface="+mn-cs"/>
                  </a:defRPr>
                </a:pPr>
                <a:endParaRPr lang="es-AR"/>
              </a:p>
            </c:txPr>
            <c:dLblPos val="out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extLst>
                <c:ext xmlns:c15="http://schemas.microsoft.com/office/drawing/2012/chart" uri="{02D57815-91ED-43cb-92C2-25804820EDAC}">
                  <c15:fullRef>
                    <c15:sqref>'Base Graf'!$BE$3:$BK$3</c15:sqref>
                  </c15:fullRef>
                </c:ext>
              </c:extLst>
              <c:f>('Base Graf'!$BE$3,'Base Graf'!$BG$3:$BI$3,'Base Graf'!$BK$3)</c:f>
              <c:strCache>
                <c:ptCount val="5"/>
                <c:pt idx="0">
                  <c:v>FIJA $</c:v>
                </c:pt>
                <c:pt idx="1">
                  <c:v>FIJA USD</c:v>
                </c:pt>
                <c:pt idx="2">
                  <c:v>BADLAR</c:v>
                </c:pt>
                <c:pt idx="3">
                  <c:v>LIBOR</c:v>
                </c:pt>
                <c:pt idx="4">
                  <c:v>TAMAR</c:v>
                </c:pt>
              </c:strCache>
            </c:strRef>
          </c:cat>
          <c:val>
            <c:numRef>
              <c:extLst>
                <c:ext xmlns:c15="http://schemas.microsoft.com/office/drawing/2012/chart" uri="{02D57815-91ED-43cb-92C2-25804820EDAC}">
                  <c15:fullRef>
                    <c15:sqref>'Base Graf'!$BE$5:$BK$5</c15:sqref>
                  </c15:fullRef>
                </c:ext>
              </c:extLst>
              <c:f>('Base Graf'!$BE$5,'Base Graf'!$BG$5:$BI$5,'Base Graf'!$BK$5)</c:f>
              <c:numCache>
                <c:formatCode>#,##0.0_ ;\-#,##0.0\ </c:formatCode>
                <c:ptCount val="5"/>
                <c:pt idx="0">
                  <c:v>52.548626432511028</c:v>
                </c:pt>
                <c:pt idx="1">
                  <c:v>318.78215384999999</c:v>
                </c:pt>
                <c:pt idx="2">
                  <c:v>6.9249130990526373</c:v>
                </c:pt>
                <c:pt idx="3">
                  <c:v>190.63042684718806</c:v>
                </c:pt>
                <c:pt idx="4">
                  <c:v>130.39967730894486</c:v>
                </c:pt>
              </c:numCache>
            </c:numRef>
          </c:val>
          <c:extLst>
            <c:ext xmlns:c15="http://schemas.microsoft.com/office/drawing/2012/chart" uri="{02D57815-91ED-43cb-92C2-25804820EDAC}">
              <c15:categoryFilterExceptions/>
            </c:ext>
            <c:ext xmlns:c16="http://schemas.microsoft.com/office/drawing/2014/chart" uri="{C3380CC4-5D6E-409C-BE32-E72D297353CC}">
              <c16:uniqueId val="{00000000-35F0-4D06-A091-6FBFBCBFF391}"/>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rtl="0">
            <a:defRPr sz="1050" b="0" i="0" u="none" strike="noStrike" kern="1200" baseline="0">
              <a:solidFill>
                <a:schemeClr val="tx1"/>
              </a:solidFill>
              <a:latin typeface="+mn-lt"/>
              <a:ea typeface="+mn-ea"/>
              <a:cs typeface="+mn-cs"/>
            </a:defRPr>
          </a:pPr>
          <a:endParaRPr lang="es-AR"/>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s-AR"/>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dPt>
            <c:idx val="0"/>
            <c:bubble3D val="0"/>
            <c:spPr>
              <a:solidFill>
                <a:srgbClr val="3CB4E5"/>
              </a:solidFill>
              <a:ln w="19050">
                <a:solidFill>
                  <a:schemeClr val="lt1"/>
                </a:solidFill>
              </a:ln>
              <a:effectLst/>
            </c:spPr>
            <c:extLst>
              <c:ext xmlns:c16="http://schemas.microsoft.com/office/drawing/2014/chart" uri="{C3380CC4-5D6E-409C-BE32-E72D297353CC}">
                <c16:uniqueId val="{0000000B-20D2-485C-A575-426FF507F10E}"/>
              </c:ext>
            </c:extLst>
          </c:dPt>
          <c:dPt>
            <c:idx val="1"/>
            <c:bubble3D val="0"/>
            <c:spPr>
              <a:solidFill>
                <a:srgbClr val="000F9F"/>
              </a:solidFill>
              <a:ln w="19050">
                <a:solidFill>
                  <a:schemeClr val="lt1"/>
                </a:solidFill>
              </a:ln>
              <a:effectLst/>
            </c:spPr>
            <c:extLst>
              <c:ext xmlns:c16="http://schemas.microsoft.com/office/drawing/2014/chart" uri="{C3380CC4-5D6E-409C-BE32-E72D297353CC}">
                <c16:uniqueId val="{0000000D-20D2-485C-A575-426FF507F10E}"/>
              </c:ext>
            </c:extLst>
          </c:dPt>
          <c:dPt>
            <c:idx val="2"/>
            <c:bubble3D val="0"/>
            <c:spPr>
              <a:solidFill>
                <a:srgbClr val="C8A977"/>
              </a:solidFill>
              <a:ln w="19050">
                <a:solidFill>
                  <a:schemeClr val="lt1"/>
                </a:solidFill>
              </a:ln>
              <a:effectLst/>
            </c:spPr>
            <c:extLst>
              <c:ext xmlns:c16="http://schemas.microsoft.com/office/drawing/2014/chart" uri="{C3380CC4-5D6E-409C-BE32-E72D297353CC}">
                <c16:uniqueId val="{00000011-20D2-485C-A575-426FF507F10E}"/>
              </c:ext>
            </c:extLst>
          </c:dPt>
          <c:dLbls>
            <c:dLbl>
              <c:idx val="0"/>
              <c:spPr>
                <a:noFill/>
                <a:ln>
                  <a:noFill/>
                </a:ln>
                <a:effectLst/>
              </c:spPr>
              <c:txPr>
                <a:bodyPr rot="0" spcFirstLastPara="1" vertOverflow="ellipsis" vert="horz" wrap="square" lIns="38100" tIns="19050" rIns="38100" bIns="19050" anchor="ctr" anchorCtr="1">
                  <a:spAutoFit/>
                </a:bodyPr>
                <a:lstStyle/>
                <a:p>
                  <a:pPr>
                    <a:defRPr sz="1600" b="1" i="0" u="none" strike="noStrike" kern="1200" baseline="0">
                      <a:solidFill>
                        <a:srgbClr val="3CB4E5"/>
                      </a:solidFill>
                      <a:latin typeface="+mn-lt"/>
                      <a:ea typeface="+mn-ea"/>
                      <a:cs typeface="+mn-cs"/>
                    </a:defRPr>
                  </a:pPr>
                  <a:endParaRPr lang="es-AR"/>
                </a:p>
              </c:txPr>
              <c:dLblPos val="outEnd"/>
              <c:showLegendKey val="0"/>
              <c:showVal val="0"/>
              <c:showCatName val="0"/>
              <c:showSerName val="0"/>
              <c:showPercent val="1"/>
              <c:showBubbleSize val="0"/>
              <c:extLst>
                <c:ext xmlns:c16="http://schemas.microsoft.com/office/drawing/2014/chart" uri="{C3380CC4-5D6E-409C-BE32-E72D297353CC}">
                  <c16:uniqueId val="{0000000B-20D2-485C-A575-426FF507F10E}"/>
                </c:ext>
              </c:extLst>
            </c:dLbl>
            <c:dLbl>
              <c:idx val="1"/>
              <c:tx>
                <c:rich>
                  <a:bodyPr/>
                  <a:lstStyle/>
                  <a:p>
                    <a:fld id="{DC9A279B-B81F-4996-91C9-DBDB1969D33F}" type="PERCENTAGE">
                      <a:rPr lang="en-US" b="1">
                        <a:solidFill>
                          <a:srgbClr val="000F9F"/>
                        </a:solidFill>
                      </a:rPr>
                      <a:pPr/>
                      <a:t>[PORCENTAJE]</a:t>
                    </a:fld>
                    <a:endParaRPr lang="es-AR"/>
                  </a:p>
                </c:rich>
              </c:tx>
              <c:dLblPos val="outEnd"/>
              <c:showLegendKey val="0"/>
              <c:showVal val="0"/>
              <c:showCatName val="0"/>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D-20D2-485C-A575-426FF507F10E}"/>
                </c:ext>
              </c:extLst>
            </c:dLbl>
            <c:dLbl>
              <c:idx val="2"/>
              <c:spPr>
                <a:noFill/>
                <a:ln>
                  <a:noFill/>
                </a:ln>
                <a:effectLst/>
              </c:spPr>
              <c:txPr>
                <a:bodyPr rot="0" spcFirstLastPara="1" vertOverflow="ellipsis" vert="horz" wrap="square" lIns="38100" tIns="19050" rIns="38100" bIns="19050" anchor="ctr" anchorCtr="1">
                  <a:spAutoFit/>
                </a:bodyPr>
                <a:lstStyle/>
                <a:p>
                  <a:pPr>
                    <a:defRPr sz="1600" b="1" i="0" u="none" strike="noStrike" kern="1200" baseline="0">
                      <a:solidFill>
                        <a:srgbClr val="C8A977"/>
                      </a:solidFill>
                      <a:latin typeface="+mn-lt"/>
                      <a:ea typeface="+mn-ea"/>
                      <a:cs typeface="+mn-cs"/>
                    </a:defRPr>
                  </a:pPr>
                  <a:endParaRPr lang="es-AR"/>
                </a:p>
              </c:txPr>
              <c:dLblPos val="outEnd"/>
              <c:showLegendKey val="0"/>
              <c:showVal val="0"/>
              <c:showCatName val="0"/>
              <c:showSerName val="0"/>
              <c:showPercent val="1"/>
              <c:showBubbleSize val="0"/>
              <c:extLst>
                <c:ext xmlns:c16="http://schemas.microsoft.com/office/drawing/2014/chart" uri="{C3380CC4-5D6E-409C-BE32-E72D297353CC}">
                  <c16:uniqueId val="{00000011-20D2-485C-A575-426FF507F10E}"/>
                </c:ext>
              </c:extLst>
            </c:dLbl>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chemeClr val="tx1">
                        <a:lumMod val="75000"/>
                        <a:lumOff val="25000"/>
                      </a:schemeClr>
                    </a:solidFill>
                    <a:latin typeface="+mn-lt"/>
                    <a:ea typeface="+mn-ea"/>
                    <a:cs typeface="+mn-cs"/>
                  </a:defRPr>
                </a:pPr>
                <a:endParaRPr lang="es-AR"/>
              </a:p>
            </c:txPr>
            <c:dLblPos val="out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extLst>
                <c:ext xmlns:c15="http://schemas.microsoft.com/office/drawing/2012/chart" uri="{02D57815-91ED-43cb-92C2-25804820EDAC}">
                  <c15:fullRef>
                    <c15:sqref>'Base Graf'!$AX$3:$AZ$3</c15:sqref>
                  </c15:fullRef>
                </c:ext>
              </c:extLst>
              <c:f>'Base Graf'!$AX$3:$AY$3</c:f>
              <c:strCache>
                <c:ptCount val="2"/>
                <c:pt idx="0">
                  <c:v>Pesos</c:v>
                </c:pt>
                <c:pt idx="1">
                  <c:v>USD</c:v>
                </c:pt>
              </c:strCache>
            </c:strRef>
          </c:cat>
          <c:val>
            <c:numRef>
              <c:extLst>
                <c:ext xmlns:c15="http://schemas.microsoft.com/office/drawing/2012/chart" uri="{02D57815-91ED-43cb-92C2-25804820EDAC}">
                  <c15:fullRef>
                    <c15:sqref>'Base Graf'!$AX$5:$AZ$5</c15:sqref>
                  </c15:fullRef>
                </c:ext>
              </c:extLst>
              <c:f>'Base Graf'!$AX$5:$AY$5</c:f>
              <c:numCache>
                <c:formatCode>#,##0.00</c:formatCode>
                <c:ptCount val="2"/>
                <c:pt idx="0">
                  <c:v>191.8006863176966</c:v>
                </c:pt>
                <c:pt idx="1">
                  <c:v>507.48511122000002</c:v>
                </c:pt>
              </c:numCache>
            </c:numRef>
          </c:val>
          <c:extLst>
            <c:ext xmlns:c15="http://schemas.microsoft.com/office/drawing/2012/chart" uri="{02D57815-91ED-43cb-92C2-25804820EDAC}">
              <c15:categoryFilterExceptions>
                <c15:categoryFilterException>
                  <c15:sqref>'Base Graf'!$AZ$5</c15:sqref>
                  <c15:spPr xmlns:c15="http://schemas.microsoft.com/office/drawing/2012/chart">
                    <a:solidFill>
                      <a:schemeClr val="tx1">
                        <a:lumMod val="50000"/>
                        <a:lumOff val="50000"/>
                      </a:schemeClr>
                    </a:solidFill>
                    <a:ln w="19050">
                      <a:solidFill>
                        <a:schemeClr val="lt1"/>
                      </a:solidFill>
                    </a:ln>
                    <a:effectLst/>
                  </c15:spPr>
                  <c15:bubble3D val="0"/>
                  <c15:dLbl>
                    <c:idx val="1"/>
                    <c:spPr>
                      <a:noFill/>
                      <a:ln>
                        <a:noFill/>
                      </a:ln>
                      <a:effectLst/>
                    </c:spPr>
                    <c:txPr>
                      <a:bodyPr rot="0" spcFirstLastPara="1" vertOverflow="ellipsis" vert="horz" wrap="square" lIns="38100" tIns="19050" rIns="38100" bIns="19050" anchor="ctr" anchorCtr="1">
                        <a:spAutoFit/>
                      </a:bodyPr>
                      <a:lstStyle/>
                      <a:p>
                        <a:pPr>
                          <a:defRPr sz="1600" b="1" i="0" u="none" strike="noStrike" kern="1200" baseline="0">
                            <a:solidFill>
                              <a:schemeClr val="tx1">
                                <a:lumMod val="50000"/>
                                <a:lumOff val="50000"/>
                              </a:schemeClr>
                            </a:solidFill>
                            <a:latin typeface="+mn-lt"/>
                            <a:ea typeface="+mn-ea"/>
                            <a:cs typeface="+mn-cs"/>
                          </a:defRPr>
                        </a:pPr>
                        <a:endParaRPr lang="es-AR"/>
                      </a:p>
                    </c:txPr>
                    <c:dLblPos val="outEnd"/>
                    <c:showLegendKey val="0"/>
                    <c:showVal val="0"/>
                    <c:showCatName val="0"/>
                    <c:showSerName val="0"/>
                    <c:showPercent val="1"/>
                    <c:showBubbleSize val="0"/>
                    <c:extLst>
                      <c:ext xmlns:c16="http://schemas.microsoft.com/office/drawing/2014/chart" uri="{C3380CC4-5D6E-409C-BE32-E72D297353CC}">
                        <c16:uniqueId val="{00000007-D031-44D7-92FF-DABF55C203E7}"/>
                      </c:ext>
                    </c:extLst>
                  </c15:dLbl>
                </c15:categoryFilterException>
              </c15:categoryFilterExceptions>
            </c:ext>
            <c:ext xmlns:c16="http://schemas.microsoft.com/office/drawing/2014/chart" uri="{C3380CC4-5D6E-409C-BE32-E72D297353CC}">
              <c16:uniqueId val="{00000012-20D2-485C-A575-426FF507F10E}"/>
            </c:ext>
          </c:extLst>
        </c:ser>
        <c:dLbls>
          <c:showLegendKey val="0"/>
          <c:showVal val="0"/>
          <c:showCatName val="0"/>
          <c:showSerName val="0"/>
          <c:showPercent val="0"/>
          <c:showBubbleSize val="0"/>
          <c:showLeaderLines val="1"/>
        </c:dLbls>
        <c:firstSliceAng val="0"/>
      </c:pieChart>
    </c:plotArea>
    <c:legend>
      <c:legendPos val="b"/>
      <c:overlay val="0"/>
      <c:spPr>
        <a:noFill/>
        <a:ln>
          <a:noFill/>
        </a:ln>
        <a:effectLst/>
      </c:spPr>
      <c:txPr>
        <a:bodyPr rot="0" spcFirstLastPara="1" vertOverflow="ellipsis" vert="horz" wrap="square" anchor="ctr" anchorCtr="1"/>
        <a:lstStyle/>
        <a:p>
          <a:pPr rtl="0">
            <a:defRPr sz="1050" b="0" i="0" u="none" strike="noStrike" kern="1200" baseline="0">
              <a:solidFill>
                <a:schemeClr val="tx1"/>
              </a:solidFill>
              <a:latin typeface="+mn-lt"/>
              <a:ea typeface="+mn-ea"/>
              <a:cs typeface="+mn-cs"/>
            </a:defRPr>
          </a:pPr>
          <a:endParaRPr lang="es-AR"/>
        </a:p>
      </c:txPr>
    </c:legend>
    <c:plotVisOnly val="1"/>
    <c:dispBlanksAs val="gap"/>
    <c:showDLblsOverMax val="0"/>
    <c:extLst/>
  </c:chart>
  <c:spPr>
    <a:noFill/>
    <a:ln w="9525" cap="flat" cmpd="sng" algn="ctr">
      <a:noFill/>
      <a:round/>
    </a:ln>
    <a:effectLst/>
  </c:spPr>
  <c:txPr>
    <a:bodyPr/>
    <a:lstStyle/>
    <a:p>
      <a:pPr>
        <a:defRPr/>
      </a:pPr>
      <a:endParaRPr lang="es-AR"/>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a:defRPr sz="1400" b="0" i="0" u="none" strike="noStrike" kern="1200" spc="0" baseline="0">
                <a:solidFill>
                  <a:schemeClr val="tx1">
                    <a:lumMod val="65000"/>
                    <a:lumOff val="35000"/>
                  </a:schemeClr>
                </a:solidFill>
                <a:latin typeface="+mn-lt"/>
                <a:ea typeface="+mn-ea"/>
                <a:cs typeface="+mn-cs"/>
              </a:defRPr>
            </a:pPr>
            <a:r>
              <a:rPr lang="es-AR" sz="1400" b="1" i="0" baseline="0">
                <a:solidFill>
                  <a:schemeClr val="tx1"/>
                </a:solidFill>
                <a:effectLst/>
                <a:latin typeface="Arial Narrow" panose="020B0606020202030204" pitchFamily="34" charset="0"/>
              </a:rPr>
              <a:t>DEUDA TOTAL ADMINISTRACIÓN CENTRAL MEDIDA EN TÉRMINOS REALES Y EN DÓLARES</a:t>
            </a:r>
            <a:endParaRPr lang="es-AR" sz="1400">
              <a:solidFill>
                <a:schemeClr val="tx1"/>
              </a:solidFill>
              <a:effectLst/>
              <a:latin typeface="Arial Narrow" panose="020B0606020202030204" pitchFamily="34" charset="0"/>
            </a:endParaRPr>
          </a:p>
          <a:p>
            <a:pPr algn="l">
              <a:defRPr/>
            </a:pPr>
            <a:r>
              <a:rPr lang="es-AR" sz="1200" b="0" i="0" baseline="0">
                <a:solidFill>
                  <a:srgbClr val="000F9F"/>
                </a:solidFill>
                <a:effectLst/>
                <a:latin typeface="Arial Narrow" panose="020B0606020202030204" pitchFamily="34" charset="0"/>
              </a:rPr>
              <a:t>Deuda en Millones de $ de Jun-25 (Eje Izq.) y en Millones de USD (Eje Der.)</a:t>
            </a:r>
            <a:endParaRPr lang="es-AR" sz="1200">
              <a:solidFill>
                <a:srgbClr val="000F9F"/>
              </a:solidFill>
              <a:effectLst/>
              <a:latin typeface="Arial Narrow" panose="020B0606020202030204" pitchFamily="34" charset="0"/>
            </a:endParaRPr>
          </a:p>
          <a:p>
            <a:pPr algn="l">
              <a:defRPr/>
            </a:pPr>
            <a:r>
              <a:rPr lang="es-AR" sz="1200" b="0" i="0" baseline="0">
                <a:solidFill>
                  <a:srgbClr val="000F9F"/>
                </a:solidFill>
                <a:effectLst/>
                <a:latin typeface="Arial Narrow" panose="020B0606020202030204" pitchFamily="34" charset="0"/>
              </a:rPr>
              <a:t>Fuente: DGCSP, BCRA, DEIE</a:t>
            </a:r>
            <a:endParaRPr lang="es-AR" sz="1200">
              <a:solidFill>
                <a:srgbClr val="000F9F"/>
              </a:solidFill>
              <a:effectLst/>
              <a:latin typeface="Arial Narrow" panose="020B0606020202030204" pitchFamily="34" charset="0"/>
            </a:endParaRPr>
          </a:p>
        </c:rich>
      </c:tx>
      <c:layout>
        <c:manualLayout>
          <c:xMode val="edge"/>
          <c:yMode val="edge"/>
          <c:x val="1.2628787878787859E-2"/>
          <c:y val="2.5656565656565655E-2"/>
        </c:manualLayout>
      </c:layout>
      <c:overlay val="0"/>
      <c:spPr>
        <a:noFill/>
        <a:ln>
          <a:noFill/>
        </a:ln>
        <a:effectLst/>
      </c:spPr>
      <c:txPr>
        <a:bodyPr rot="0" spcFirstLastPara="1" vertOverflow="ellipsis" vert="horz" wrap="square" anchor="ctr" anchorCtr="1"/>
        <a:lstStyle/>
        <a:p>
          <a:pPr algn="l">
            <a:defRPr sz="1400" b="0" i="0" u="none" strike="noStrike" kern="1200" spc="0" baseline="0">
              <a:solidFill>
                <a:schemeClr val="tx1">
                  <a:lumMod val="65000"/>
                  <a:lumOff val="35000"/>
                </a:schemeClr>
              </a:solidFill>
              <a:latin typeface="+mn-lt"/>
              <a:ea typeface="+mn-ea"/>
              <a:cs typeface="+mn-cs"/>
            </a:defRPr>
          </a:pPr>
          <a:endParaRPr lang="es-AR"/>
        </a:p>
      </c:txPr>
    </c:title>
    <c:autoTitleDeleted val="0"/>
    <c:plotArea>
      <c:layout>
        <c:manualLayout>
          <c:layoutTarget val="inner"/>
          <c:xMode val="edge"/>
          <c:yMode val="edge"/>
          <c:x val="0.10247303993480546"/>
          <c:y val="0.22714874010695399"/>
          <c:w val="0.82580079359459535"/>
          <c:h val="0.56070151515151512"/>
        </c:manualLayout>
      </c:layout>
      <c:lineChart>
        <c:grouping val="standard"/>
        <c:varyColors val="0"/>
        <c:ser>
          <c:idx val="0"/>
          <c:order val="0"/>
          <c:tx>
            <c:v>Deuda Total Adm Central en $ Jun-25</c:v>
          </c:tx>
          <c:spPr>
            <a:ln w="19050" cap="rnd">
              <a:solidFill>
                <a:srgbClr val="000F9F"/>
              </a:solidFill>
              <a:round/>
            </a:ln>
            <a:effectLst/>
          </c:spPr>
          <c:marker>
            <c:symbol val="none"/>
          </c:marker>
          <c:cat>
            <c:numRef>
              <c:f>'Evolución Deuda Total'!$B$4:$AU$4</c:f>
              <c:numCache>
                <c:formatCode>mmm\-yy</c:formatCode>
                <c:ptCount val="46"/>
                <c:pt idx="0">
                  <c:v>41729</c:v>
                </c:pt>
                <c:pt idx="1">
                  <c:v>41820</c:v>
                </c:pt>
                <c:pt idx="2">
                  <c:v>41912</c:v>
                </c:pt>
                <c:pt idx="3">
                  <c:v>42004</c:v>
                </c:pt>
                <c:pt idx="4">
                  <c:v>42094</c:v>
                </c:pt>
                <c:pt idx="5">
                  <c:v>42185</c:v>
                </c:pt>
                <c:pt idx="6">
                  <c:v>42277</c:v>
                </c:pt>
                <c:pt idx="7">
                  <c:v>42369</c:v>
                </c:pt>
                <c:pt idx="8">
                  <c:v>42460</c:v>
                </c:pt>
                <c:pt idx="9">
                  <c:v>42551</c:v>
                </c:pt>
                <c:pt idx="10">
                  <c:v>42643</c:v>
                </c:pt>
                <c:pt idx="11">
                  <c:v>42735</c:v>
                </c:pt>
                <c:pt idx="12">
                  <c:v>42825</c:v>
                </c:pt>
                <c:pt idx="13">
                  <c:v>42916</c:v>
                </c:pt>
                <c:pt idx="14">
                  <c:v>43008</c:v>
                </c:pt>
                <c:pt idx="15">
                  <c:v>43100</c:v>
                </c:pt>
                <c:pt idx="16">
                  <c:v>43190</c:v>
                </c:pt>
                <c:pt idx="17">
                  <c:v>43281</c:v>
                </c:pt>
                <c:pt idx="18">
                  <c:v>43373</c:v>
                </c:pt>
                <c:pt idx="19">
                  <c:v>43465</c:v>
                </c:pt>
                <c:pt idx="20">
                  <c:v>43555</c:v>
                </c:pt>
                <c:pt idx="21">
                  <c:v>43646</c:v>
                </c:pt>
                <c:pt idx="22">
                  <c:v>43738</c:v>
                </c:pt>
                <c:pt idx="23">
                  <c:v>43830</c:v>
                </c:pt>
                <c:pt idx="24">
                  <c:v>43921</c:v>
                </c:pt>
                <c:pt idx="25">
                  <c:v>44012</c:v>
                </c:pt>
                <c:pt idx="26">
                  <c:v>44104</c:v>
                </c:pt>
                <c:pt idx="27">
                  <c:v>44196</c:v>
                </c:pt>
                <c:pt idx="28">
                  <c:v>44286</c:v>
                </c:pt>
                <c:pt idx="29">
                  <c:v>44377</c:v>
                </c:pt>
                <c:pt idx="30">
                  <c:v>44469</c:v>
                </c:pt>
                <c:pt idx="31">
                  <c:v>44561</c:v>
                </c:pt>
                <c:pt idx="32">
                  <c:v>44651</c:v>
                </c:pt>
                <c:pt idx="33">
                  <c:v>44742</c:v>
                </c:pt>
                <c:pt idx="34">
                  <c:v>44834</c:v>
                </c:pt>
                <c:pt idx="35">
                  <c:v>44926</c:v>
                </c:pt>
                <c:pt idx="36">
                  <c:v>45016</c:v>
                </c:pt>
                <c:pt idx="37">
                  <c:v>45107</c:v>
                </c:pt>
                <c:pt idx="38">
                  <c:v>45199</c:v>
                </c:pt>
                <c:pt idx="39">
                  <c:v>45291</c:v>
                </c:pt>
                <c:pt idx="40">
                  <c:v>45382</c:v>
                </c:pt>
                <c:pt idx="41">
                  <c:v>45473</c:v>
                </c:pt>
                <c:pt idx="42">
                  <c:v>45565</c:v>
                </c:pt>
                <c:pt idx="43">
                  <c:v>45656</c:v>
                </c:pt>
                <c:pt idx="44">
                  <c:v>45747</c:v>
                </c:pt>
                <c:pt idx="45">
                  <c:v>45838</c:v>
                </c:pt>
              </c:numCache>
            </c:numRef>
          </c:cat>
          <c:val>
            <c:numRef>
              <c:f>'Evolución Deuda Total'!$B$9:$AU$9</c:f>
              <c:numCache>
                <c:formatCode>#,##0.00</c:formatCode>
                <c:ptCount val="46"/>
                <c:pt idx="0">
                  <c:v>1809319.8803829597</c:v>
                </c:pt>
                <c:pt idx="1">
                  <c:v>1741658.8686864341</c:v>
                </c:pt>
                <c:pt idx="2">
                  <c:v>1673035.7411413575</c:v>
                </c:pt>
                <c:pt idx="3">
                  <c:v>1738443.0948142018</c:v>
                </c:pt>
                <c:pt idx="4">
                  <c:v>1498426.9053262933</c:v>
                </c:pt>
                <c:pt idx="5">
                  <c:v>1611264.5338378486</c:v>
                </c:pt>
                <c:pt idx="6">
                  <c:v>1599687.0527130996</c:v>
                </c:pt>
                <c:pt idx="7">
                  <c:v>2370837.2432661606</c:v>
                </c:pt>
                <c:pt idx="8">
                  <c:v>1860988.8508360581</c:v>
                </c:pt>
                <c:pt idx="9">
                  <c:v>2439977.2346526468</c:v>
                </c:pt>
                <c:pt idx="10">
                  <c:v>2504796.0268828957</c:v>
                </c:pt>
                <c:pt idx="11">
                  <c:v>2549058.6999382423</c:v>
                </c:pt>
                <c:pt idx="12">
                  <c:v>2312947.8771018907</c:v>
                </c:pt>
                <c:pt idx="13">
                  <c:v>2739877.864457936</c:v>
                </c:pt>
                <c:pt idx="14">
                  <c:v>2639040.7304662168</c:v>
                </c:pt>
                <c:pt idx="15">
                  <c:v>2555981.0747967353</c:v>
                </c:pt>
                <c:pt idx="16">
                  <c:v>2548971.4085585815</c:v>
                </c:pt>
                <c:pt idx="17">
                  <c:v>2751063.361111931</c:v>
                </c:pt>
                <c:pt idx="18">
                  <c:v>2790186.6492884033</c:v>
                </c:pt>
                <c:pt idx="19">
                  <c:v>2586954.409926367</c:v>
                </c:pt>
                <c:pt idx="20">
                  <c:v>2461897.1889947588</c:v>
                </c:pt>
                <c:pt idx="21">
                  <c:v>2419775.880375166</c:v>
                </c:pt>
                <c:pt idx="22">
                  <c:v>2600109.1226667385</c:v>
                </c:pt>
                <c:pt idx="23">
                  <c:v>2568692.0868905936</c:v>
                </c:pt>
                <c:pt idx="24">
                  <c:v>2326902.0359832062</c:v>
                </c:pt>
                <c:pt idx="25">
                  <c:v>2417010.2699681283</c:v>
                </c:pt>
                <c:pt idx="26">
                  <c:v>2419094.3622099776</c:v>
                </c:pt>
                <c:pt idx="27">
                  <c:v>2605831.0342433457</c:v>
                </c:pt>
                <c:pt idx="28">
                  <c:v>2233892.9356713765</c:v>
                </c:pt>
                <c:pt idx="29">
                  <c:v>2051507.189912735</c:v>
                </c:pt>
                <c:pt idx="30">
                  <c:v>2040222.9519965458</c:v>
                </c:pt>
                <c:pt idx="31">
                  <c:v>2196829.1883429904</c:v>
                </c:pt>
                <c:pt idx="32">
                  <c:v>1729916.4974578253</c:v>
                </c:pt>
                <c:pt idx="33">
                  <c:v>1658817.7011822809</c:v>
                </c:pt>
                <c:pt idx="34">
                  <c:v>1524889.4716589872</c:v>
                </c:pt>
                <c:pt idx="35">
                  <c:v>1751005.5220108787</c:v>
                </c:pt>
                <c:pt idx="36">
                  <c:v>1281775.677284057</c:v>
                </c:pt>
                <c:pt idx="37">
                  <c:v>1261419.0721063178</c:v>
                </c:pt>
                <c:pt idx="38">
                  <c:v>1262708.324982058</c:v>
                </c:pt>
                <c:pt idx="39">
                  <c:v>1563571.7659468774</c:v>
                </c:pt>
                <c:pt idx="40">
                  <c:v>1050793.658243468</c:v>
                </c:pt>
                <c:pt idx="41">
                  <c:v>949929.14615004708</c:v>
                </c:pt>
                <c:pt idx="42">
                  <c:v>853197.54431672988</c:v>
                </c:pt>
                <c:pt idx="43">
                  <c:v>993801.35466097179</c:v>
                </c:pt>
                <c:pt idx="44">
                  <c:v>805499.15281715558</c:v>
                </c:pt>
                <c:pt idx="45">
                  <c:v>932005.26352603454</c:v>
                </c:pt>
              </c:numCache>
            </c:numRef>
          </c:val>
          <c:smooth val="0"/>
          <c:extLst>
            <c:ext xmlns:c16="http://schemas.microsoft.com/office/drawing/2014/chart" uri="{C3380CC4-5D6E-409C-BE32-E72D297353CC}">
              <c16:uniqueId val="{00000000-E0DF-4B4F-8EAA-1F218C763922}"/>
            </c:ext>
          </c:extLst>
        </c:ser>
        <c:dLbls>
          <c:showLegendKey val="0"/>
          <c:showVal val="0"/>
          <c:showCatName val="0"/>
          <c:showSerName val="0"/>
          <c:showPercent val="0"/>
          <c:showBubbleSize val="0"/>
        </c:dLbls>
        <c:marker val="1"/>
        <c:smooth val="0"/>
        <c:axId val="-303967920"/>
        <c:axId val="-303969008"/>
      </c:lineChart>
      <c:lineChart>
        <c:grouping val="standard"/>
        <c:varyColors val="0"/>
        <c:ser>
          <c:idx val="1"/>
          <c:order val="1"/>
          <c:tx>
            <c:v>Deuda Total Adm Central en USD (Eje Der)</c:v>
          </c:tx>
          <c:spPr>
            <a:ln w="19050" cap="rnd">
              <a:solidFill>
                <a:srgbClr val="3CB4E5"/>
              </a:solidFill>
              <a:round/>
            </a:ln>
            <a:effectLst/>
          </c:spPr>
          <c:marker>
            <c:symbol val="none"/>
          </c:marker>
          <c:cat>
            <c:numRef>
              <c:f>'Evolución Deuda Total'!$B$4:$AU$4</c:f>
              <c:numCache>
                <c:formatCode>mmm\-yy</c:formatCode>
                <c:ptCount val="46"/>
                <c:pt idx="0">
                  <c:v>41729</c:v>
                </c:pt>
                <c:pt idx="1">
                  <c:v>41820</c:v>
                </c:pt>
                <c:pt idx="2">
                  <c:v>41912</c:v>
                </c:pt>
                <c:pt idx="3">
                  <c:v>42004</c:v>
                </c:pt>
                <c:pt idx="4">
                  <c:v>42094</c:v>
                </c:pt>
                <c:pt idx="5">
                  <c:v>42185</c:v>
                </c:pt>
                <c:pt idx="6">
                  <c:v>42277</c:v>
                </c:pt>
                <c:pt idx="7">
                  <c:v>42369</c:v>
                </c:pt>
                <c:pt idx="8">
                  <c:v>42460</c:v>
                </c:pt>
                <c:pt idx="9">
                  <c:v>42551</c:v>
                </c:pt>
                <c:pt idx="10">
                  <c:v>42643</c:v>
                </c:pt>
                <c:pt idx="11">
                  <c:v>42735</c:v>
                </c:pt>
                <c:pt idx="12">
                  <c:v>42825</c:v>
                </c:pt>
                <c:pt idx="13">
                  <c:v>42916</c:v>
                </c:pt>
                <c:pt idx="14">
                  <c:v>43008</c:v>
                </c:pt>
                <c:pt idx="15">
                  <c:v>43100</c:v>
                </c:pt>
                <c:pt idx="16">
                  <c:v>43190</c:v>
                </c:pt>
                <c:pt idx="17">
                  <c:v>43281</c:v>
                </c:pt>
                <c:pt idx="18">
                  <c:v>43373</c:v>
                </c:pt>
                <c:pt idx="19">
                  <c:v>43465</c:v>
                </c:pt>
                <c:pt idx="20">
                  <c:v>43555</c:v>
                </c:pt>
                <c:pt idx="21">
                  <c:v>43646</c:v>
                </c:pt>
                <c:pt idx="22">
                  <c:v>43738</c:v>
                </c:pt>
                <c:pt idx="23">
                  <c:v>43830</c:v>
                </c:pt>
                <c:pt idx="24">
                  <c:v>43921</c:v>
                </c:pt>
                <c:pt idx="25">
                  <c:v>44012</c:v>
                </c:pt>
                <c:pt idx="26">
                  <c:v>44104</c:v>
                </c:pt>
                <c:pt idx="27">
                  <c:v>44196</c:v>
                </c:pt>
                <c:pt idx="28">
                  <c:v>44286</c:v>
                </c:pt>
                <c:pt idx="29">
                  <c:v>44377</c:v>
                </c:pt>
                <c:pt idx="30">
                  <c:v>44469</c:v>
                </c:pt>
                <c:pt idx="31">
                  <c:v>44561</c:v>
                </c:pt>
                <c:pt idx="32">
                  <c:v>44651</c:v>
                </c:pt>
                <c:pt idx="33">
                  <c:v>44742</c:v>
                </c:pt>
                <c:pt idx="34">
                  <c:v>44834</c:v>
                </c:pt>
                <c:pt idx="35">
                  <c:v>44926</c:v>
                </c:pt>
                <c:pt idx="36">
                  <c:v>45016</c:v>
                </c:pt>
                <c:pt idx="37">
                  <c:v>45107</c:v>
                </c:pt>
                <c:pt idx="38">
                  <c:v>45199</c:v>
                </c:pt>
                <c:pt idx="39">
                  <c:v>45291</c:v>
                </c:pt>
                <c:pt idx="40">
                  <c:v>45382</c:v>
                </c:pt>
                <c:pt idx="41">
                  <c:v>45473</c:v>
                </c:pt>
                <c:pt idx="42">
                  <c:v>45565</c:v>
                </c:pt>
                <c:pt idx="43">
                  <c:v>45656</c:v>
                </c:pt>
                <c:pt idx="44">
                  <c:v>45747</c:v>
                </c:pt>
                <c:pt idx="45">
                  <c:v>45838</c:v>
                </c:pt>
              </c:numCache>
            </c:numRef>
          </c:cat>
          <c:val>
            <c:numRef>
              <c:f>'Evolución Deuda Total'!$B$11:$AU$11</c:f>
              <c:numCache>
                <c:formatCode>#,##0.00</c:formatCode>
                <c:ptCount val="46"/>
                <c:pt idx="0">
                  <c:v>1198.0060980561311</c:v>
                </c:pt>
                <c:pt idx="1">
                  <c:v>1236.2989741438882</c:v>
                </c:pt>
                <c:pt idx="2">
                  <c:v>1214.2376852143709</c:v>
                </c:pt>
                <c:pt idx="3">
                  <c:v>1322.6856137114128</c:v>
                </c:pt>
                <c:pt idx="4">
                  <c:v>1161.440776354071</c:v>
                </c:pt>
                <c:pt idx="5">
                  <c:v>1284.3857329323723</c:v>
                </c:pt>
                <c:pt idx="6">
                  <c:v>1296.7956207809582</c:v>
                </c:pt>
                <c:pt idx="7">
                  <c:v>1487.2257882157555</c:v>
                </c:pt>
                <c:pt idx="8">
                  <c:v>1186.5068563914328</c:v>
                </c:pt>
                <c:pt idx="9">
                  <c:v>1686.5652731506366</c:v>
                </c:pt>
                <c:pt idx="10">
                  <c:v>1767.2638008660335</c:v>
                </c:pt>
                <c:pt idx="11">
                  <c:v>1820.5741236959532</c:v>
                </c:pt>
                <c:pt idx="12">
                  <c:v>1808.1787795455841</c:v>
                </c:pt>
                <c:pt idx="13">
                  <c:v>2091.8664489172725</c:v>
                </c:pt>
                <c:pt idx="14">
                  <c:v>2029.2965637817033</c:v>
                </c:pt>
                <c:pt idx="15">
                  <c:v>1923.8160416107323</c:v>
                </c:pt>
                <c:pt idx="16">
                  <c:v>1906.8874457626976</c:v>
                </c:pt>
                <c:pt idx="17">
                  <c:v>1561.8680580314178</c:v>
                </c:pt>
                <c:pt idx="18">
                  <c:v>1275.3649271383476</c:v>
                </c:pt>
                <c:pt idx="19">
                  <c:v>1427.4429920198836</c:v>
                </c:pt>
                <c:pt idx="20">
                  <c:v>1324.8426762725608</c:v>
                </c:pt>
                <c:pt idx="21">
                  <c:v>1456.06595329073</c:v>
                </c:pt>
                <c:pt idx="22">
                  <c:v>1298.7633279145018</c:v>
                </c:pt>
                <c:pt idx="23">
                  <c:v>1377.625793813218</c:v>
                </c:pt>
                <c:pt idx="24">
                  <c:v>1249.7074659407217</c:v>
                </c:pt>
                <c:pt idx="25">
                  <c:v>1250.6493763069705</c:v>
                </c:pt>
                <c:pt idx="26">
                  <c:v>1245.5093239823298</c:v>
                </c:pt>
                <c:pt idx="27">
                  <c:v>1353.1157961328599</c:v>
                </c:pt>
                <c:pt idx="28">
                  <c:v>1198.165322817955</c:v>
                </c:pt>
                <c:pt idx="29">
                  <c:v>1173.3892580683216</c:v>
                </c:pt>
                <c:pt idx="30">
                  <c:v>1236.2607775559195</c:v>
                </c:pt>
                <c:pt idx="31">
                  <c:v>1408.5738472361979</c:v>
                </c:pt>
                <c:pt idx="32">
                  <c:v>1192.0072095918158</c:v>
                </c:pt>
                <c:pt idx="33">
                  <c:v>1188.423046679211</c:v>
                </c:pt>
                <c:pt idx="34">
                  <c:v>1133.2682816595877</c:v>
                </c:pt>
                <c:pt idx="35">
                  <c:v>1268.388710513058</c:v>
                </c:pt>
                <c:pt idx="36">
                  <c:v>957.68267949680569</c:v>
                </c:pt>
                <c:pt idx="37">
                  <c:v>950.52011217489417</c:v>
                </c:pt>
                <c:pt idx="38">
                  <c:v>939.57982004744997</c:v>
                </c:pt>
                <c:pt idx="39">
                  <c:v>772.21285700382805</c:v>
                </c:pt>
                <c:pt idx="40">
                  <c:v>741.53641085319362</c:v>
                </c:pt>
                <c:pt idx="41">
                  <c:v>747.56802170814649</c:v>
                </c:pt>
                <c:pt idx="42">
                  <c:v>707.20334820747019</c:v>
                </c:pt>
                <c:pt idx="43">
                  <c:v>836.61770355451813</c:v>
                </c:pt>
                <c:pt idx="44">
                  <c:v>707.55220884096832</c:v>
                </c:pt>
                <c:pt idx="45">
                  <c:v>780.51946922466345</c:v>
                </c:pt>
              </c:numCache>
            </c:numRef>
          </c:val>
          <c:smooth val="0"/>
          <c:extLst>
            <c:ext xmlns:c16="http://schemas.microsoft.com/office/drawing/2014/chart" uri="{C3380CC4-5D6E-409C-BE32-E72D297353CC}">
              <c16:uniqueId val="{00000001-E0DF-4B4F-8EAA-1F218C763922}"/>
            </c:ext>
          </c:extLst>
        </c:ser>
        <c:dLbls>
          <c:showLegendKey val="0"/>
          <c:showVal val="0"/>
          <c:showCatName val="0"/>
          <c:showSerName val="0"/>
          <c:showPercent val="0"/>
          <c:showBubbleSize val="0"/>
        </c:dLbls>
        <c:marker val="1"/>
        <c:smooth val="0"/>
        <c:axId val="-303978800"/>
        <c:axId val="-303979888"/>
      </c:lineChart>
      <c:dateAx>
        <c:axId val="-303967920"/>
        <c:scaling>
          <c:orientation val="minMax"/>
        </c:scaling>
        <c:delete val="0"/>
        <c:axPos val="b"/>
        <c:numFmt formatCode="mmm\-yy" sourceLinked="1"/>
        <c:majorTickMark val="in"/>
        <c:minorTickMark val="none"/>
        <c:tickLblPos val="nextTo"/>
        <c:spPr>
          <a:noFill/>
          <a:ln w="9525" cap="flat" cmpd="sng" algn="ctr">
            <a:solidFill>
              <a:schemeClr val="tx1"/>
            </a:solidFill>
            <a:round/>
          </a:ln>
          <a:effectLst/>
        </c:spPr>
        <c:txPr>
          <a:bodyPr rot="-5400000" spcFirstLastPara="1" vertOverflow="ellipsis" wrap="square" anchor="ctr" anchorCtr="1"/>
          <a:lstStyle/>
          <a:p>
            <a:pPr>
              <a:defRPr sz="1100" b="0" i="0" u="none" strike="noStrike" kern="1200" baseline="0">
                <a:solidFill>
                  <a:schemeClr val="tx1"/>
                </a:solidFill>
                <a:latin typeface="Arial Narrow" panose="020B0606020202030204" pitchFamily="34" charset="0"/>
                <a:ea typeface="+mn-ea"/>
                <a:cs typeface="+mn-cs"/>
              </a:defRPr>
            </a:pPr>
            <a:endParaRPr lang="es-AR"/>
          </a:p>
        </c:txPr>
        <c:crossAx val="-303969008"/>
        <c:crosses val="autoZero"/>
        <c:auto val="1"/>
        <c:lblOffset val="100"/>
        <c:baseTimeUnit val="months"/>
        <c:majorUnit val="3"/>
        <c:majorTimeUnit val="months"/>
      </c:dateAx>
      <c:valAx>
        <c:axId val="-303969008"/>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AR" sz="1100" b="0">
                    <a:solidFill>
                      <a:schemeClr val="tx1"/>
                    </a:solidFill>
                    <a:latin typeface="Arial Narrow" panose="020B0606020202030204" pitchFamily="34" charset="0"/>
                  </a:rPr>
                  <a:t>Millones de Pesos</a:t>
                </a:r>
                <a:r>
                  <a:rPr lang="es-AR" sz="1100" b="0" baseline="0">
                    <a:solidFill>
                      <a:schemeClr val="tx1"/>
                    </a:solidFill>
                    <a:latin typeface="Arial Narrow" panose="020B0606020202030204" pitchFamily="34" charset="0"/>
                  </a:rPr>
                  <a:t> Jun - 25</a:t>
                </a:r>
                <a:endParaRPr lang="es-AR" sz="1100" b="0">
                  <a:solidFill>
                    <a:schemeClr val="tx1"/>
                  </a:solidFill>
                  <a:latin typeface="Arial Narrow" panose="020B0606020202030204" pitchFamily="34" charset="0"/>
                </a:endParaRPr>
              </a:p>
            </c:rich>
          </c:tx>
          <c:layout>
            <c:manualLayout>
              <c:xMode val="edge"/>
              <c:yMode val="edge"/>
              <c:x val="7.1891835016835021E-3"/>
              <c:y val="0.31143510101010102"/>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AR"/>
            </a:p>
          </c:txPr>
        </c:title>
        <c:numFmt formatCode="#,##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100" b="0" i="0" u="none" strike="noStrike" kern="1200" baseline="0">
                <a:solidFill>
                  <a:schemeClr val="tx1"/>
                </a:solidFill>
                <a:latin typeface="Arial Narrow" panose="020B0606020202030204" pitchFamily="34" charset="0"/>
                <a:ea typeface="+mn-ea"/>
                <a:cs typeface="+mn-cs"/>
              </a:defRPr>
            </a:pPr>
            <a:endParaRPr lang="es-AR"/>
          </a:p>
        </c:txPr>
        <c:crossAx val="-303967920"/>
        <c:crosses val="autoZero"/>
        <c:crossBetween val="between"/>
      </c:valAx>
      <c:valAx>
        <c:axId val="-303979888"/>
        <c:scaling>
          <c:orientation val="minMax"/>
          <c:max val="2500"/>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AR" sz="1100" b="0">
                    <a:solidFill>
                      <a:schemeClr val="tx1"/>
                    </a:solidFill>
                    <a:latin typeface="Arial Narrow" panose="020B0606020202030204" pitchFamily="34" charset="0"/>
                  </a:rPr>
                  <a:t>Millones de USD</a:t>
                </a:r>
              </a:p>
            </c:rich>
          </c:tx>
          <c:layout>
            <c:manualLayout>
              <c:xMode val="edge"/>
              <c:yMode val="edge"/>
              <c:x val="0.96926557239057243"/>
              <c:y val="0.34206262626262629"/>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AR"/>
            </a:p>
          </c:txPr>
        </c:title>
        <c:numFmt formatCode="#,##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100" b="0" i="0" u="none" strike="noStrike" kern="1200" baseline="0">
                <a:solidFill>
                  <a:schemeClr val="tx1"/>
                </a:solidFill>
                <a:latin typeface="Arial Narrow" panose="020B0606020202030204" pitchFamily="34" charset="0"/>
                <a:ea typeface="+mn-ea"/>
                <a:cs typeface="+mn-cs"/>
              </a:defRPr>
            </a:pPr>
            <a:endParaRPr lang="es-AR"/>
          </a:p>
        </c:txPr>
        <c:crossAx val="-303978800"/>
        <c:crosses val="max"/>
        <c:crossBetween val="between"/>
      </c:valAx>
      <c:dateAx>
        <c:axId val="-303978800"/>
        <c:scaling>
          <c:orientation val="minMax"/>
        </c:scaling>
        <c:delete val="1"/>
        <c:axPos val="b"/>
        <c:numFmt formatCode="mmm\-yy" sourceLinked="1"/>
        <c:majorTickMark val="out"/>
        <c:minorTickMark val="none"/>
        <c:tickLblPos val="nextTo"/>
        <c:crossAx val="-303979888"/>
        <c:crosses val="autoZero"/>
        <c:auto val="1"/>
        <c:lblOffset val="100"/>
        <c:baseTimeUnit val="months"/>
      </c:dateAx>
      <c:spPr>
        <a:noFill/>
        <a:ln>
          <a:noFill/>
        </a:ln>
        <a:effectLst/>
      </c:spPr>
    </c:plotArea>
    <c:legend>
      <c:legendPos val="b"/>
      <c:layout>
        <c:manualLayout>
          <c:xMode val="edge"/>
          <c:yMode val="edge"/>
          <c:x val="0.19972327441077445"/>
          <c:y val="0.92197045454545457"/>
          <c:w val="0.60589846380471379"/>
          <c:h val="5.8787121212121214E-2"/>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Arial Narrow" panose="020B0606020202030204" pitchFamily="34" charset="0"/>
              <a:ea typeface="+mn-ea"/>
              <a:cs typeface="+mn-cs"/>
            </a:defRPr>
          </a:pPr>
          <a:endParaRPr lang="es-AR"/>
        </a:p>
      </c:txPr>
    </c:legend>
    <c:plotVisOnly val="1"/>
    <c:dispBlanksAs val="gap"/>
    <c:showDLblsOverMax val="0"/>
  </c:chart>
  <c:spPr>
    <a:solidFill>
      <a:schemeClr val="bg1"/>
    </a:solidFill>
    <a:ln w="9525" cap="flat" cmpd="sng" algn="ctr">
      <a:noFill/>
      <a:round/>
    </a:ln>
    <a:effectLst/>
  </c:spPr>
  <c:txPr>
    <a:bodyPr/>
    <a:lstStyle/>
    <a:p>
      <a:pPr>
        <a:defRPr/>
      </a:pPr>
      <a:endParaRPr lang="es-A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6">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06">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65</xdr:col>
      <xdr:colOff>238125</xdr:colOff>
      <xdr:row>38</xdr:row>
      <xdr:rowOff>38099</xdr:rowOff>
    </xdr:from>
    <xdr:to>
      <xdr:col>65</xdr:col>
      <xdr:colOff>5800125</xdr:colOff>
      <xdr:row>53</xdr:row>
      <xdr:rowOff>172199</xdr:rowOff>
    </xdr:to>
    <xdr:graphicFrame macro="">
      <xdr:nvGraphicFramePr>
        <xdr:cNvPr id="4" name="Gráfico 3">
          <a:extLst>
            <a:ext uri="{FF2B5EF4-FFF2-40B4-BE49-F238E27FC236}">
              <a16:creationId xmlns:a16="http://schemas.microsoft.com/office/drawing/2014/main" id="{00000000-0008-0000-08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65</xdr:col>
      <xdr:colOff>238125</xdr:colOff>
      <xdr:row>56</xdr:row>
      <xdr:rowOff>66675</xdr:rowOff>
    </xdr:from>
    <xdr:to>
      <xdr:col>65</xdr:col>
      <xdr:colOff>5800125</xdr:colOff>
      <xdr:row>72</xdr:row>
      <xdr:rowOff>10275</xdr:rowOff>
    </xdr:to>
    <xdr:graphicFrame macro="">
      <xdr:nvGraphicFramePr>
        <xdr:cNvPr id="5" name="Gráfico 4">
          <a:extLst>
            <a:ext uri="{FF2B5EF4-FFF2-40B4-BE49-F238E27FC236}">
              <a16:creationId xmlns:a16="http://schemas.microsoft.com/office/drawing/2014/main" id="{00000000-0008-0000-08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65</xdr:col>
      <xdr:colOff>228600</xdr:colOff>
      <xdr:row>92</xdr:row>
      <xdr:rowOff>123824</xdr:rowOff>
    </xdr:from>
    <xdr:to>
      <xdr:col>65</xdr:col>
      <xdr:colOff>6027964</xdr:colOff>
      <xdr:row>108</xdr:row>
      <xdr:rowOff>176891</xdr:rowOff>
    </xdr:to>
    <xdr:graphicFrame macro="">
      <xdr:nvGraphicFramePr>
        <xdr:cNvPr id="13" name="Gráfico 12">
          <a:extLst>
            <a:ext uri="{FF2B5EF4-FFF2-40B4-BE49-F238E27FC236}">
              <a16:creationId xmlns:a16="http://schemas.microsoft.com/office/drawing/2014/main" id="{00000000-0008-0000-0800-00000D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65</xdr:col>
      <xdr:colOff>182335</xdr:colOff>
      <xdr:row>110</xdr:row>
      <xdr:rowOff>134711</xdr:rowOff>
    </xdr:from>
    <xdr:to>
      <xdr:col>65</xdr:col>
      <xdr:colOff>5744335</xdr:colOff>
      <xdr:row>126</xdr:row>
      <xdr:rowOff>78311</xdr:rowOff>
    </xdr:to>
    <xdr:graphicFrame macro="">
      <xdr:nvGraphicFramePr>
        <xdr:cNvPr id="14" name="Gráfico 13">
          <a:extLst>
            <a:ext uri="{FF2B5EF4-FFF2-40B4-BE49-F238E27FC236}">
              <a16:creationId xmlns:a16="http://schemas.microsoft.com/office/drawing/2014/main" id="{00000000-0008-0000-08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65</xdr:col>
      <xdr:colOff>219075</xdr:colOff>
      <xdr:row>134</xdr:row>
      <xdr:rowOff>176893</xdr:rowOff>
    </xdr:from>
    <xdr:to>
      <xdr:col>65</xdr:col>
      <xdr:colOff>5781075</xdr:colOff>
      <xdr:row>163</xdr:row>
      <xdr:rowOff>105525</xdr:rowOff>
    </xdr:to>
    <xdr:graphicFrame macro="">
      <xdr:nvGraphicFramePr>
        <xdr:cNvPr id="7" name="Gráfico 6">
          <a:extLst>
            <a:ext uri="{FF2B5EF4-FFF2-40B4-BE49-F238E27FC236}">
              <a16:creationId xmlns:a16="http://schemas.microsoft.com/office/drawing/2014/main" id="{00000000-0008-0000-08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65</xdr:col>
      <xdr:colOff>209550</xdr:colOff>
      <xdr:row>166</xdr:row>
      <xdr:rowOff>104775</xdr:rowOff>
    </xdr:from>
    <xdr:to>
      <xdr:col>65</xdr:col>
      <xdr:colOff>5771550</xdr:colOff>
      <xdr:row>182</xdr:row>
      <xdr:rowOff>48375</xdr:rowOff>
    </xdr:to>
    <xdr:graphicFrame macro="">
      <xdr:nvGraphicFramePr>
        <xdr:cNvPr id="12" name="Gráfico 11">
          <a:extLst>
            <a:ext uri="{FF2B5EF4-FFF2-40B4-BE49-F238E27FC236}">
              <a16:creationId xmlns:a16="http://schemas.microsoft.com/office/drawing/2014/main" id="{00000000-0008-0000-08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65</xdr:col>
      <xdr:colOff>184897</xdr:colOff>
      <xdr:row>1</xdr:row>
      <xdr:rowOff>124384</xdr:rowOff>
    </xdr:from>
    <xdr:to>
      <xdr:col>66</xdr:col>
      <xdr:colOff>22412</xdr:colOff>
      <xdr:row>18</xdr:row>
      <xdr:rowOff>168088</xdr:rowOff>
    </xdr:to>
    <xdr:graphicFrame macro="">
      <xdr:nvGraphicFramePr>
        <xdr:cNvPr id="6" name="Gráfico 5">
          <a:extLst>
            <a:ext uri="{FF2B5EF4-FFF2-40B4-BE49-F238E27FC236}">
              <a16:creationId xmlns:a16="http://schemas.microsoft.com/office/drawing/2014/main" id="{00000000-0008-0000-08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65</xdr:col>
      <xdr:colOff>212912</xdr:colOff>
      <xdr:row>18</xdr:row>
      <xdr:rowOff>78441</xdr:rowOff>
    </xdr:from>
    <xdr:to>
      <xdr:col>66</xdr:col>
      <xdr:colOff>733986</xdr:colOff>
      <xdr:row>35</xdr:row>
      <xdr:rowOff>112059</xdr:rowOff>
    </xdr:to>
    <xdr:graphicFrame macro="">
      <xdr:nvGraphicFramePr>
        <xdr:cNvPr id="8" name="Gráfico 7">
          <a:extLst>
            <a:ext uri="{FF2B5EF4-FFF2-40B4-BE49-F238E27FC236}">
              <a16:creationId xmlns:a16="http://schemas.microsoft.com/office/drawing/2014/main" id="{00000000-0008-0000-08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2</xdr:row>
      <xdr:rowOff>204106</xdr:rowOff>
    </xdr:from>
    <xdr:to>
      <xdr:col>7</xdr:col>
      <xdr:colOff>561343</xdr:colOff>
      <xdr:row>22</xdr:row>
      <xdr:rowOff>113429</xdr:rowOff>
    </xdr:to>
    <xdr:pic>
      <xdr:nvPicPr>
        <xdr:cNvPr id="5" name="Imagen 4">
          <a:extLst>
            <a:ext uri="{FF2B5EF4-FFF2-40B4-BE49-F238E27FC236}">
              <a16:creationId xmlns:a16="http://schemas.microsoft.com/office/drawing/2014/main" id="{DD92466F-C49C-2D13-2225-9C2AB5035550}"/>
            </a:ext>
          </a:extLst>
        </xdr:cNvPr>
        <xdr:cNvPicPr>
          <a:picLocks noChangeAspect="1"/>
        </xdr:cNvPicPr>
      </xdr:nvPicPr>
      <xdr:blipFill>
        <a:blip xmlns:r="http://schemas.openxmlformats.org/officeDocument/2006/relationships" r:embed="rId1"/>
        <a:stretch>
          <a:fillRect/>
        </a:stretch>
      </xdr:blipFill>
      <xdr:spPr>
        <a:xfrm>
          <a:off x="0" y="748392"/>
          <a:ext cx="5895343" cy="3773751"/>
        </a:xfrm>
        <a:prstGeom prst="rect">
          <a:avLst/>
        </a:prstGeom>
      </xdr:spPr>
    </xdr:pic>
    <xdr:clientData/>
  </xdr:twoCellAnchor>
  <xdr:twoCellAnchor editAs="oneCell">
    <xdr:from>
      <xdr:col>6</xdr:col>
      <xdr:colOff>353785</xdr:colOff>
      <xdr:row>2</xdr:row>
      <xdr:rowOff>231320</xdr:rowOff>
    </xdr:from>
    <xdr:to>
      <xdr:col>15</xdr:col>
      <xdr:colOff>73939</xdr:colOff>
      <xdr:row>20</xdr:row>
      <xdr:rowOff>168044</xdr:rowOff>
    </xdr:to>
    <xdr:pic>
      <xdr:nvPicPr>
        <xdr:cNvPr id="7" name="Imagen 6">
          <a:extLst>
            <a:ext uri="{FF2B5EF4-FFF2-40B4-BE49-F238E27FC236}">
              <a16:creationId xmlns:a16="http://schemas.microsoft.com/office/drawing/2014/main" id="{7D9DC783-B1B4-AE57-9ADE-2AAD786BB950}"/>
            </a:ext>
          </a:extLst>
        </xdr:cNvPr>
        <xdr:cNvPicPr>
          <a:picLocks noChangeAspect="1"/>
        </xdr:cNvPicPr>
      </xdr:nvPicPr>
      <xdr:blipFill>
        <a:blip xmlns:r="http://schemas.openxmlformats.org/officeDocument/2006/relationships" r:embed="rId2"/>
        <a:stretch>
          <a:fillRect/>
        </a:stretch>
      </xdr:blipFill>
      <xdr:spPr>
        <a:xfrm>
          <a:off x="4925785" y="775606"/>
          <a:ext cx="6578154" cy="3420152"/>
        </a:xfrm>
        <a:prstGeom prst="rect">
          <a:avLst/>
        </a:prstGeom>
      </xdr:spPr>
    </xdr:pic>
    <xdr:clientData/>
  </xdr:twoCellAnchor>
  <xdr:twoCellAnchor editAs="oneCell">
    <xdr:from>
      <xdr:col>0</xdr:col>
      <xdr:colOff>0</xdr:colOff>
      <xdr:row>26</xdr:row>
      <xdr:rowOff>149678</xdr:rowOff>
    </xdr:from>
    <xdr:to>
      <xdr:col>7</xdr:col>
      <xdr:colOff>226034</xdr:colOff>
      <xdr:row>42</xdr:row>
      <xdr:rowOff>82880</xdr:rowOff>
    </xdr:to>
    <xdr:pic>
      <xdr:nvPicPr>
        <xdr:cNvPr id="8" name="Imagen 7">
          <a:extLst>
            <a:ext uri="{FF2B5EF4-FFF2-40B4-BE49-F238E27FC236}">
              <a16:creationId xmlns:a16="http://schemas.microsoft.com/office/drawing/2014/main" id="{1B64E06F-857F-E2F1-60C5-4AB85EE8C79D}"/>
            </a:ext>
          </a:extLst>
        </xdr:cNvPr>
        <xdr:cNvPicPr>
          <a:picLocks noChangeAspect="1"/>
        </xdr:cNvPicPr>
      </xdr:nvPicPr>
      <xdr:blipFill>
        <a:blip xmlns:r="http://schemas.openxmlformats.org/officeDocument/2006/relationships" r:embed="rId3"/>
        <a:stretch>
          <a:fillRect/>
        </a:stretch>
      </xdr:blipFill>
      <xdr:spPr>
        <a:xfrm>
          <a:off x="0" y="5374821"/>
          <a:ext cx="5560034" cy="2981202"/>
        </a:xfrm>
        <a:prstGeom prst="rect">
          <a:avLst/>
        </a:prstGeom>
      </xdr:spPr>
    </xdr:pic>
    <xdr:clientData/>
  </xdr:twoCellAnchor>
  <xdr:twoCellAnchor editAs="oneCell">
    <xdr:from>
      <xdr:col>8</xdr:col>
      <xdr:colOff>13607</xdr:colOff>
      <xdr:row>26</xdr:row>
      <xdr:rowOff>108857</xdr:rowOff>
    </xdr:from>
    <xdr:to>
      <xdr:col>15</xdr:col>
      <xdr:colOff>239641</xdr:colOff>
      <xdr:row>42</xdr:row>
      <xdr:rowOff>29866</xdr:rowOff>
    </xdr:to>
    <xdr:pic>
      <xdr:nvPicPr>
        <xdr:cNvPr id="9" name="Imagen 8">
          <a:extLst>
            <a:ext uri="{FF2B5EF4-FFF2-40B4-BE49-F238E27FC236}">
              <a16:creationId xmlns:a16="http://schemas.microsoft.com/office/drawing/2014/main" id="{90973292-8883-E6E5-975D-CD255711EE99}"/>
            </a:ext>
          </a:extLst>
        </xdr:cNvPr>
        <xdr:cNvPicPr>
          <a:picLocks noChangeAspect="1"/>
        </xdr:cNvPicPr>
      </xdr:nvPicPr>
      <xdr:blipFill>
        <a:blip xmlns:r="http://schemas.openxmlformats.org/officeDocument/2006/relationships" r:embed="rId4"/>
        <a:stretch>
          <a:fillRect/>
        </a:stretch>
      </xdr:blipFill>
      <xdr:spPr>
        <a:xfrm>
          <a:off x="6109607" y="5334000"/>
          <a:ext cx="5560034" cy="2969009"/>
        </a:xfrm>
        <a:prstGeom prst="rect">
          <a:avLst/>
        </a:prstGeom>
      </xdr:spPr>
    </xdr:pic>
    <xdr:clientData/>
  </xdr:twoCellAnchor>
  <xdr:twoCellAnchor editAs="oneCell">
    <xdr:from>
      <xdr:col>0</xdr:col>
      <xdr:colOff>0</xdr:colOff>
      <xdr:row>46</xdr:row>
      <xdr:rowOff>149679</xdr:rowOff>
    </xdr:from>
    <xdr:to>
      <xdr:col>7</xdr:col>
      <xdr:colOff>463798</xdr:colOff>
      <xdr:row>63</xdr:row>
      <xdr:rowOff>32602</xdr:rowOff>
    </xdr:to>
    <xdr:pic>
      <xdr:nvPicPr>
        <xdr:cNvPr id="12" name="Imagen 11">
          <a:extLst>
            <a:ext uri="{FF2B5EF4-FFF2-40B4-BE49-F238E27FC236}">
              <a16:creationId xmlns:a16="http://schemas.microsoft.com/office/drawing/2014/main" id="{2C9976B5-1F23-D6AB-77BC-78CF1FC227C0}"/>
            </a:ext>
          </a:extLst>
        </xdr:cNvPr>
        <xdr:cNvPicPr>
          <a:picLocks noChangeAspect="1"/>
        </xdr:cNvPicPr>
      </xdr:nvPicPr>
      <xdr:blipFill>
        <a:blip xmlns:r="http://schemas.openxmlformats.org/officeDocument/2006/relationships" r:embed="rId5"/>
        <a:stretch>
          <a:fillRect/>
        </a:stretch>
      </xdr:blipFill>
      <xdr:spPr>
        <a:xfrm>
          <a:off x="0" y="9239250"/>
          <a:ext cx="5797798" cy="3121423"/>
        </a:xfrm>
        <a:prstGeom prst="rect">
          <a:avLst/>
        </a:prstGeom>
      </xdr:spPr>
    </xdr:pic>
    <xdr:clientData/>
  </xdr:twoCellAnchor>
  <xdr:twoCellAnchor editAs="oneCell">
    <xdr:from>
      <xdr:col>8</xdr:col>
      <xdr:colOff>13607</xdr:colOff>
      <xdr:row>48</xdr:row>
      <xdr:rowOff>108858</xdr:rowOff>
    </xdr:from>
    <xdr:to>
      <xdr:col>15</xdr:col>
      <xdr:colOff>239641</xdr:colOff>
      <xdr:row>64</xdr:row>
      <xdr:rowOff>29867</xdr:rowOff>
    </xdr:to>
    <xdr:pic>
      <xdr:nvPicPr>
        <xdr:cNvPr id="17" name="Imagen 16">
          <a:extLst>
            <a:ext uri="{FF2B5EF4-FFF2-40B4-BE49-F238E27FC236}">
              <a16:creationId xmlns:a16="http://schemas.microsoft.com/office/drawing/2014/main" id="{80A9BE89-9EC2-600D-AAA7-807C2460570B}"/>
            </a:ext>
          </a:extLst>
        </xdr:cNvPr>
        <xdr:cNvPicPr>
          <a:picLocks noChangeAspect="1"/>
        </xdr:cNvPicPr>
      </xdr:nvPicPr>
      <xdr:blipFill>
        <a:blip xmlns:r="http://schemas.openxmlformats.org/officeDocument/2006/relationships" r:embed="rId6"/>
        <a:stretch>
          <a:fillRect/>
        </a:stretch>
      </xdr:blipFill>
      <xdr:spPr>
        <a:xfrm>
          <a:off x="6109607" y="9579429"/>
          <a:ext cx="5560034" cy="2969009"/>
        </a:xfrm>
        <a:prstGeom prst="rect">
          <a:avLst/>
        </a:prstGeom>
      </xdr:spPr>
    </xdr:pic>
    <xdr:clientData/>
  </xdr:twoCellAnchor>
  <xdr:twoCellAnchor editAs="oneCell">
    <xdr:from>
      <xdr:col>0</xdr:col>
      <xdr:colOff>176893</xdr:colOff>
      <xdr:row>64</xdr:row>
      <xdr:rowOff>176894</xdr:rowOff>
    </xdr:from>
    <xdr:to>
      <xdr:col>7</xdr:col>
      <xdr:colOff>409023</xdr:colOff>
      <xdr:row>92</xdr:row>
      <xdr:rowOff>153410</xdr:rowOff>
    </xdr:to>
    <xdr:pic>
      <xdr:nvPicPr>
        <xdr:cNvPr id="19" name="Imagen 18">
          <a:extLst>
            <a:ext uri="{FF2B5EF4-FFF2-40B4-BE49-F238E27FC236}">
              <a16:creationId xmlns:a16="http://schemas.microsoft.com/office/drawing/2014/main" id="{F995A6E8-012D-11E2-77A0-695F0D4C9614}"/>
            </a:ext>
          </a:extLst>
        </xdr:cNvPr>
        <xdr:cNvPicPr>
          <a:picLocks noChangeAspect="1"/>
        </xdr:cNvPicPr>
      </xdr:nvPicPr>
      <xdr:blipFill>
        <a:blip xmlns:r="http://schemas.openxmlformats.org/officeDocument/2006/relationships" r:embed="rId7"/>
        <a:stretch>
          <a:fillRect/>
        </a:stretch>
      </xdr:blipFill>
      <xdr:spPr>
        <a:xfrm>
          <a:off x="176893" y="12695465"/>
          <a:ext cx="5566130" cy="5364945"/>
        </a:xfrm>
        <a:prstGeom prst="rect">
          <a:avLst/>
        </a:prstGeom>
      </xdr:spPr>
    </xdr:pic>
    <xdr:clientData/>
  </xdr:twoCellAnchor>
  <xdr:twoCellAnchor editAs="oneCell">
    <xdr:from>
      <xdr:col>7</xdr:col>
      <xdr:colOff>612321</xdr:colOff>
      <xdr:row>68</xdr:row>
      <xdr:rowOff>176893</xdr:rowOff>
    </xdr:from>
    <xdr:to>
      <xdr:col>15</xdr:col>
      <xdr:colOff>76355</xdr:colOff>
      <xdr:row>84</xdr:row>
      <xdr:rowOff>103999</xdr:rowOff>
    </xdr:to>
    <xdr:pic>
      <xdr:nvPicPr>
        <xdr:cNvPr id="21" name="Imagen 20">
          <a:extLst>
            <a:ext uri="{FF2B5EF4-FFF2-40B4-BE49-F238E27FC236}">
              <a16:creationId xmlns:a16="http://schemas.microsoft.com/office/drawing/2014/main" id="{710A3377-D1F0-D8E8-B791-F055A7718EF4}"/>
            </a:ext>
          </a:extLst>
        </xdr:cNvPr>
        <xdr:cNvPicPr>
          <a:picLocks noChangeAspect="1"/>
        </xdr:cNvPicPr>
      </xdr:nvPicPr>
      <xdr:blipFill>
        <a:blip xmlns:r="http://schemas.openxmlformats.org/officeDocument/2006/relationships" r:embed="rId8"/>
        <a:stretch>
          <a:fillRect/>
        </a:stretch>
      </xdr:blipFill>
      <xdr:spPr>
        <a:xfrm>
          <a:off x="5946321" y="13511893"/>
          <a:ext cx="5560034" cy="297510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304800</xdr:colOff>
      <xdr:row>18</xdr:row>
      <xdr:rowOff>119061</xdr:rowOff>
    </xdr:from>
    <xdr:to>
      <xdr:col>10</xdr:col>
      <xdr:colOff>121875</xdr:colOff>
      <xdr:row>37</xdr:row>
      <xdr:rowOff>92849</xdr:rowOff>
    </xdr:to>
    <xdr:graphicFrame macro="">
      <xdr:nvGraphicFramePr>
        <xdr:cNvPr id="3" name="Gráfico 2">
          <a:extLst>
            <a:ext uri="{FF2B5EF4-FFF2-40B4-BE49-F238E27FC236}">
              <a16:creationId xmlns:a16="http://schemas.microsoft.com/office/drawing/2014/main" id="{00000000-0008-0000-07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ncfp01\direccion\DNCFP\Recursos\Proyrena\Anual\2002\Alt4_Proy200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to. a partir del impuesto"/>
      <sheetName val="Datos"/>
      <sheetName val="COP FED"/>
      <sheetName val="B"/>
      <sheetName val="K"/>
      <sheetName val="X"/>
      <sheetName val="W"/>
      <sheetName val="H"/>
      <sheetName val="U"/>
      <sheetName val="E"/>
      <sheetName val="P"/>
      <sheetName val="Y"/>
      <sheetName val="L"/>
      <sheetName val="F"/>
      <sheetName val="M"/>
      <sheetName val="N"/>
      <sheetName val="Q"/>
      <sheetName val="R"/>
      <sheetName val="A"/>
      <sheetName val="J"/>
      <sheetName val="D"/>
      <sheetName val="Z"/>
      <sheetName val="S"/>
      <sheetName val="G"/>
      <sheetName val="T"/>
      <sheetName val="22 PCIAS"/>
      <sheetName val="V"/>
      <sheetName val="23PCIAS"/>
      <sheetName val="C"/>
      <sheetName val="24PCIAS"/>
      <sheetName val="PCIA_REG"/>
      <sheetName val="CONTROL"/>
      <sheetName val="DIFERENCIAS"/>
      <sheetName val="Tesoro Nacional"/>
      <sheetName val="SIJP"/>
      <sheetName val="Fondo ATN"/>
      <sheetName val="Coop. Eléct."/>
      <sheetName val="C.F.E.E."/>
      <sheetName val="Total"/>
      <sheetName val="DIF_COMPROMISO_PROY_REG_MES"/>
      <sheetName val="DIF_COMPROMISO_PROY_PCIA_REG"/>
      <sheetName val="COMP_AGREG_COMPROMISO_DIST"/>
      <sheetName val="Dif_R_PrEjec"/>
      <sheetName val="Fto_ a partir del impuesto"/>
      <sheetName val="Fto__a_partir_del_impuesto"/>
      <sheetName val="COP_FED"/>
      <sheetName val="22_PCIAS"/>
      <sheetName val="Tesoro_Nacional"/>
      <sheetName val="Fondo_ATN"/>
      <sheetName val="Coop__Eléct_"/>
      <sheetName val="C_F_E_E_"/>
      <sheetName val="Fto__a_partir_del_impuesto1"/>
      <sheetName val="Fto__a_partir_del_impuesto2"/>
      <sheetName val="COP_FED1"/>
      <sheetName val="22_PCIAS1"/>
      <sheetName val="Tesoro_Nacional1"/>
      <sheetName val="Fondo_ATN1"/>
      <sheetName val="Coop__Eléct_1"/>
      <sheetName val="C_F_E_E_1"/>
      <sheetName val="Fto__a_partir_del_impuesto3"/>
      <sheetName val="[Alt4_Proy2002.x䕬䍘䱅䔮"/>
      <sheetName val="Alt4_Proy2002"/>
      <sheetName val="Fto__a_partir_del_impuesto4"/>
      <sheetName val="COP_FED2"/>
      <sheetName val="22_PCIAS2"/>
      <sheetName val="Tesoro_Nacional2"/>
      <sheetName val="Fondo_ATN2"/>
      <sheetName val="Coop__Eléct_2"/>
      <sheetName val="C_F_E_E_2"/>
      <sheetName val="Fto__a_partir_del_impuesto5"/>
      <sheetName val="[Alt4_Proy2002_x䕬䍘䱅䔮"/>
      <sheetName val="Stock 30-06-19"/>
      <sheetName val="Stock 31-12-18"/>
      <sheetName val="Gráfico 2"/>
    </sheetNames>
    <sheetDataSet>
      <sheetData sheetId="0" refreshError="1"/>
      <sheetData sheetId="1"/>
      <sheetData sheetId="2" refreshError="1">
        <row r="1">
          <cell r="A1" t="str">
            <v>DIRECCION NACIONAL DE</v>
          </cell>
        </row>
        <row r="2">
          <cell r="A2" t="str">
            <v>COORDINACION FISCAL</v>
          </cell>
        </row>
        <row r="3">
          <cell r="A3" t="str">
            <v>CON LAS PROVINCIAS</v>
          </cell>
        </row>
        <row r="5">
          <cell r="A5" t="str">
            <v xml:space="preserve">DISTRIBUCION DE RECURSOS COPARTICIPADOS </v>
          </cell>
        </row>
        <row r="6">
          <cell r="A6" t="str">
            <v>Excluye la vigencia del financiamiento del SIJP por $ 2154 millones (Ley 25082 Art. 3°)</v>
          </cell>
        </row>
        <row r="8">
          <cell r="A8" t="str">
            <v>AÑO 2002 (*)</v>
          </cell>
        </row>
        <row r="10">
          <cell r="A10" t="str">
            <v>- En miles de Pesos -</v>
          </cell>
        </row>
        <row r="15">
          <cell r="A15" t="str">
            <v>PROVINCIA</v>
          </cell>
          <cell r="B15" t="str">
            <v>ENERO</v>
          </cell>
          <cell r="C15" t="str">
            <v>FEBRERO</v>
          </cell>
          <cell r="D15" t="str">
            <v>MARZO</v>
          </cell>
          <cell r="E15" t="str">
            <v>ABRIL</v>
          </cell>
          <cell r="F15" t="str">
            <v>MAYO</v>
          </cell>
          <cell r="G15" t="str">
            <v>JUNIO</v>
          </cell>
          <cell r="H15" t="str">
            <v>JULIO</v>
          </cell>
          <cell r="I15" t="str">
            <v>AGOSTO</v>
          </cell>
          <cell r="J15" t="str">
            <v>SETIEMBRE</v>
          </cell>
          <cell r="K15" t="str">
            <v>OCTUBRE</v>
          </cell>
          <cell r="L15" t="str">
            <v>NOVIEMBRE</v>
          </cell>
          <cell r="M15" t="str">
            <v>DICIEMBRE</v>
          </cell>
          <cell r="N15" t="str">
            <v>TOTAL</v>
          </cell>
        </row>
        <row r="19">
          <cell r="A19" t="str">
            <v>BUENOS AIRES</v>
          </cell>
          <cell r="B19">
            <v>199118.5</v>
          </cell>
          <cell r="C19">
            <v>176756.6</v>
          </cell>
          <cell r="D19">
            <v>172078.8</v>
          </cell>
          <cell r="E19">
            <v>163054.20000000001</v>
          </cell>
          <cell r="F19">
            <v>186409.3</v>
          </cell>
          <cell r="G19">
            <v>210500.1</v>
          </cell>
          <cell r="H19">
            <v>177983.8</v>
          </cell>
          <cell r="I19">
            <v>184743.7</v>
          </cell>
          <cell r="J19">
            <v>181129.1</v>
          </cell>
          <cell r="K19">
            <v>192775.4</v>
          </cell>
          <cell r="L19">
            <v>198727.7</v>
          </cell>
          <cell r="M19">
            <v>198239.7</v>
          </cell>
          <cell r="N19">
            <v>2241516.9</v>
          </cell>
        </row>
        <row r="20">
          <cell r="A20" t="str">
            <v>CATAMARCA</v>
          </cell>
          <cell r="B20">
            <v>24974.400000000001</v>
          </cell>
          <cell r="C20">
            <v>22169.7</v>
          </cell>
          <cell r="D20">
            <v>21583</v>
          </cell>
          <cell r="E20">
            <v>20451.099999999999</v>
          </cell>
          <cell r="F20">
            <v>23380.400000000001</v>
          </cell>
          <cell r="G20">
            <v>26402</v>
          </cell>
          <cell r="H20">
            <v>22323.599999999999</v>
          </cell>
          <cell r="I20">
            <v>23171.5</v>
          </cell>
          <cell r="J20">
            <v>22718.1</v>
          </cell>
          <cell r="K20">
            <v>24178.799999999999</v>
          </cell>
          <cell r="L20">
            <v>24925.4</v>
          </cell>
          <cell r="M20">
            <v>24864.2</v>
          </cell>
          <cell r="N20">
            <v>281142.2</v>
          </cell>
        </row>
        <row r="21">
          <cell r="A21" t="str">
            <v>CORDOBA</v>
          </cell>
          <cell r="B21">
            <v>80512</v>
          </cell>
          <cell r="C21">
            <v>71470.100000000006</v>
          </cell>
          <cell r="D21">
            <v>69578.7</v>
          </cell>
          <cell r="E21">
            <v>65929.600000000006</v>
          </cell>
          <cell r="F21">
            <v>75373.100000000006</v>
          </cell>
          <cell r="G21">
            <v>85114</v>
          </cell>
          <cell r="H21">
            <v>71966.3</v>
          </cell>
          <cell r="I21">
            <v>74699.600000000006</v>
          </cell>
          <cell r="J21">
            <v>73238.100000000006</v>
          </cell>
          <cell r="K21">
            <v>77947.199999999997</v>
          </cell>
          <cell r="L21">
            <v>80353.899999999994</v>
          </cell>
          <cell r="M21">
            <v>80156.600000000006</v>
          </cell>
          <cell r="N21">
            <v>906339.2</v>
          </cell>
        </row>
        <row r="22">
          <cell r="A22" t="str">
            <v>CORRIENTES</v>
          </cell>
          <cell r="B22">
            <v>33706.699999999997</v>
          </cell>
          <cell r="C22">
            <v>29921.3</v>
          </cell>
          <cell r="D22">
            <v>29129.5</v>
          </cell>
          <cell r="E22">
            <v>27601.8</v>
          </cell>
          <cell r="F22">
            <v>31555.3</v>
          </cell>
          <cell r="G22">
            <v>35633.4</v>
          </cell>
          <cell r="H22">
            <v>30129.1</v>
          </cell>
          <cell r="I22">
            <v>31273.4</v>
          </cell>
          <cell r="J22">
            <v>30661.5</v>
          </cell>
          <cell r="K22">
            <v>32633</v>
          </cell>
          <cell r="L22">
            <v>33640.6</v>
          </cell>
          <cell r="M22">
            <v>33558</v>
          </cell>
          <cell r="N22">
            <v>379443.6</v>
          </cell>
        </row>
        <row r="23">
          <cell r="A23" t="str">
            <v>CHACO</v>
          </cell>
          <cell r="B23">
            <v>45233.4</v>
          </cell>
          <cell r="C23">
            <v>40153.5</v>
          </cell>
          <cell r="D23">
            <v>39090.800000000003</v>
          </cell>
          <cell r="E23">
            <v>37040.699999999997</v>
          </cell>
          <cell r="F23">
            <v>42346.3</v>
          </cell>
          <cell r="G23">
            <v>47818.9</v>
          </cell>
          <cell r="H23">
            <v>40432.300000000003</v>
          </cell>
          <cell r="I23">
            <v>41967.9</v>
          </cell>
          <cell r="J23">
            <v>41146.800000000003</v>
          </cell>
          <cell r="K23">
            <v>43792.4</v>
          </cell>
          <cell r="L23">
            <v>45144.6</v>
          </cell>
          <cell r="M23">
            <v>45033.8</v>
          </cell>
          <cell r="N23">
            <v>509201.4</v>
          </cell>
        </row>
        <row r="24">
          <cell r="A24" t="str">
            <v>CHUBUT</v>
          </cell>
          <cell r="B24">
            <v>14339.9</v>
          </cell>
          <cell r="C24">
            <v>12729.5</v>
          </cell>
          <cell r="D24">
            <v>12392.6</v>
          </cell>
          <cell r="E24">
            <v>11742.7</v>
          </cell>
          <cell r="F24">
            <v>13424.6</v>
          </cell>
          <cell r="G24">
            <v>15159.6</v>
          </cell>
          <cell r="H24">
            <v>12817.9</v>
          </cell>
          <cell r="I24">
            <v>13304.7</v>
          </cell>
          <cell r="J24">
            <v>13044.4</v>
          </cell>
          <cell r="K24">
            <v>13883.1</v>
          </cell>
          <cell r="L24">
            <v>14311.8</v>
          </cell>
          <cell r="M24">
            <v>14276.6</v>
          </cell>
          <cell r="N24">
            <v>161427.39999999997</v>
          </cell>
        </row>
        <row r="25">
          <cell r="A25" t="str">
            <v>ENTRE RIOS</v>
          </cell>
          <cell r="B25">
            <v>44272.800000000003</v>
          </cell>
          <cell r="C25">
            <v>39300.800000000003</v>
          </cell>
          <cell r="D25">
            <v>38260.699999999997</v>
          </cell>
          <cell r="E25">
            <v>36254.1</v>
          </cell>
          <cell r="F25">
            <v>41447</v>
          </cell>
          <cell r="G25">
            <v>46803.5</v>
          </cell>
          <cell r="H25">
            <v>39573.699999999997</v>
          </cell>
          <cell r="I25">
            <v>41076.699999999997</v>
          </cell>
          <cell r="J25">
            <v>40273</v>
          </cell>
          <cell r="K25">
            <v>42862.5</v>
          </cell>
          <cell r="L25">
            <v>44185.9</v>
          </cell>
          <cell r="M25">
            <v>44077.4</v>
          </cell>
          <cell r="N25">
            <v>498388.10000000003</v>
          </cell>
        </row>
        <row r="26">
          <cell r="A26" t="str">
            <v>FORMOSA</v>
          </cell>
          <cell r="B26">
            <v>33008.199999999997</v>
          </cell>
          <cell r="C26">
            <v>29301.200000000001</v>
          </cell>
          <cell r="D26">
            <v>28525.7</v>
          </cell>
          <cell r="E26">
            <v>27029.7</v>
          </cell>
          <cell r="F26">
            <v>30901.3</v>
          </cell>
          <cell r="G26">
            <v>34894.9</v>
          </cell>
          <cell r="H26">
            <v>29504.6</v>
          </cell>
          <cell r="I26">
            <v>30625.200000000001</v>
          </cell>
          <cell r="J26">
            <v>30026</v>
          </cell>
          <cell r="K26">
            <v>31956.7</v>
          </cell>
          <cell r="L26">
            <v>32943.4</v>
          </cell>
          <cell r="M26">
            <v>32862.5</v>
          </cell>
          <cell r="N26">
            <v>371579.4</v>
          </cell>
        </row>
        <row r="27">
          <cell r="A27" t="str">
            <v>JUJUY</v>
          </cell>
          <cell r="B27">
            <v>25760.3</v>
          </cell>
          <cell r="C27">
            <v>22867.3</v>
          </cell>
          <cell r="D27">
            <v>22262.2</v>
          </cell>
          <cell r="E27">
            <v>21094.6</v>
          </cell>
          <cell r="F27">
            <v>24116.1</v>
          </cell>
          <cell r="G27">
            <v>27232.799999999999</v>
          </cell>
          <cell r="H27">
            <v>23026.1</v>
          </cell>
          <cell r="I27">
            <v>23900.6</v>
          </cell>
          <cell r="J27">
            <v>23433</v>
          </cell>
          <cell r="K27">
            <v>24939.7</v>
          </cell>
          <cell r="L27">
            <v>25709.8</v>
          </cell>
          <cell r="M27">
            <v>25646.6</v>
          </cell>
          <cell r="N27">
            <v>289989.09999999998</v>
          </cell>
        </row>
        <row r="28">
          <cell r="A28" t="str">
            <v>LA PAMPA</v>
          </cell>
          <cell r="B28">
            <v>17028</v>
          </cell>
          <cell r="C28">
            <v>15115.7</v>
          </cell>
          <cell r="D28">
            <v>14715.7</v>
          </cell>
          <cell r="E28">
            <v>13943.9</v>
          </cell>
          <cell r="F28">
            <v>15941.2</v>
          </cell>
          <cell r="G28">
            <v>18001.3</v>
          </cell>
          <cell r="H28">
            <v>15220.6</v>
          </cell>
          <cell r="I28">
            <v>15798.7</v>
          </cell>
          <cell r="J28">
            <v>15489.6</v>
          </cell>
          <cell r="K28">
            <v>16485.599999999999</v>
          </cell>
          <cell r="L28">
            <v>16994.599999999999</v>
          </cell>
          <cell r="M28">
            <v>16952.900000000001</v>
          </cell>
          <cell r="N28">
            <v>191687.80000000002</v>
          </cell>
        </row>
        <row r="29">
          <cell r="A29" t="str">
            <v>LA RIOJA</v>
          </cell>
          <cell r="B29">
            <v>18774.5</v>
          </cell>
          <cell r="C29">
            <v>16666</v>
          </cell>
          <cell r="D29">
            <v>16225</v>
          </cell>
          <cell r="E29">
            <v>15374</v>
          </cell>
          <cell r="F29">
            <v>17576.2</v>
          </cell>
          <cell r="G29">
            <v>19847.599999999999</v>
          </cell>
          <cell r="H29">
            <v>16781.7</v>
          </cell>
          <cell r="I29">
            <v>17419.099999999999</v>
          </cell>
          <cell r="J29">
            <v>17078.3</v>
          </cell>
          <cell r="K29">
            <v>18176.400000000001</v>
          </cell>
          <cell r="L29">
            <v>18737.599999999999</v>
          </cell>
          <cell r="M29">
            <v>18691.599999999999</v>
          </cell>
          <cell r="N29">
            <v>211347.99999999997</v>
          </cell>
        </row>
        <row r="30">
          <cell r="A30" t="str">
            <v>MENDOZA</v>
          </cell>
          <cell r="B30">
            <v>37810.9</v>
          </cell>
          <cell r="C30">
            <v>33564.6</v>
          </cell>
          <cell r="D30">
            <v>32676.3</v>
          </cell>
          <cell r="E30">
            <v>30962.6</v>
          </cell>
          <cell r="F30">
            <v>35397.599999999999</v>
          </cell>
          <cell r="G30">
            <v>39972.199999999997</v>
          </cell>
          <cell r="H30">
            <v>33797.599999999999</v>
          </cell>
          <cell r="I30">
            <v>35081.300000000003</v>
          </cell>
          <cell r="J30">
            <v>34394.9</v>
          </cell>
          <cell r="K30">
            <v>36606.400000000001</v>
          </cell>
          <cell r="L30">
            <v>37736.699999999997</v>
          </cell>
          <cell r="M30">
            <v>37644.1</v>
          </cell>
          <cell r="N30">
            <v>425645.20000000007</v>
          </cell>
        </row>
        <row r="31">
          <cell r="A31" t="str">
            <v>MISIONES</v>
          </cell>
          <cell r="B31">
            <v>29951.8</v>
          </cell>
          <cell r="C31">
            <v>26588.1</v>
          </cell>
          <cell r="D31">
            <v>25884.5</v>
          </cell>
          <cell r="E31">
            <v>24527</v>
          </cell>
          <cell r="F31">
            <v>28040.1</v>
          </cell>
          <cell r="G31">
            <v>31663.9</v>
          </cell>
          <cell r="H31">
            <v>26772.7</v>
          </cell>
          <cell r="I31">
            <v>27789.599999999999</v>
          </cell>
          <cell r="J31">
            <v>27245.8</v>
          </cell>
          <cell r="K31">
            <v>28997.7</v>
          </cell>
          <cell r="L31">
            <v>29893.1</v>
          </cell>
          <cell r="M31">
            <v>29819.7</v>
          </cell>
          <cell r="N31">
            <v>337174</v>
          </cell>
        </row>
        <row r="32">
          <cell r="A32" t="str">
            <v>NEUQUEN</v>
          </cell>
          <cell r="B32">
            <v>15737.1</v>
          </cell>
          <cell r="C32">
            <v>13969.7</v>
          </cell>
          <cell r="D32">
            <v>13600</v>
          </cell>
          <cell r="E32">
            <v>12886.8</v>
          </cell>
          <cell r="F32">
            <v>14732.6</v>
          </cell>
          <cell r="G32">
            <v>16636.599999999999</v>
          </cell>
          <cell r="H32">
            <v>14066.7</v>
          </cell>
          <cell r="I32">
            <v>14601</v>
          </cell>
          <cell r="J32">
            <v>14315.3</v>
          </cell>
          <cell r="K32">
            <v>15235.8</v>
          </cell>
          <cell r="L32">
            <v>15706.2</v>
          </cell>
          <cell r="M32">
            <v>15667.6</v>
          </cell>
          <cell r="N32">
            <v>177155.40000000002</v>
          </cell>
        </row>
        <row r="33">
          <cell r="A33" t="str">
            <v>RIO NEGRO</v>
          </cell>
          <cell r="B33">
            <v>22878.7</v>
          </cell>
          <cell r="C33">
            <v>20309.3</v>
          </cell>
          <cell r="D33">
            <v>19771.8</v>
          </cell>
          <cell r="E33">
            <v>18734.900000000001</v>
          </cell>
          <cell r="F33">
            <v>21418.400000000001</v>
          </cell>
          <cell r="G33">
            <v>24186.400000000001</v>
          </cell>
          <cell r="H33">
            <v>20450.3</v>
          </cell>
          <cell r="I33">
            <v>21227</v>
          </cell>
          <cell r="J33">
            <v>20811.7</v>
          </cell>
          <cell r="K33">
            <v>22149.8</v>
          </cell>
          <cell r="L33">
            <v>22833.8</v>
          </cell>
          <cell r="M33">
            <v>22777.7</v>
          </cell>
          <cell r="N33">
            <v>257549.8</v>
          </cell>
        </row>
        <row r="34">
          <cell r="A34" t="str">
            <v>SALTA</v>
          </cell>
          <cell r="B34">
            <v>34754.6</v>
          </cell>
          <cell r="C34">
            <v>30851.5</v>
          </cell>
          <cell r="D34">
            <v>30035</v>
          </cell>
          <cell r="E34">
            <v>28459.9</v>
          </cell>
          <cell r="F34">
            <v>32536.3</v>
          </cell>
          <cell r="G34">
            <v>36741.199999999997</v>
          </cell>
          <cell r="H34">
            <v>31065.7</v>
          </cell>
          <cell r="I34">
            <v>32245.599999999999</v>
          </cell>
          <cell r="J34">
            <v>31614.7</v>
          </cell>
          <cell r="K34">
            <v>33647.5</v>
          </cell>
          <cell r="L34">
            <v>34686.400000000001</v>
          </cell>
          <cell r="M34">
            <v>34601.199999999997</v>
          </cell>
          <cell r="N34">
            <v>391239.60000000003</v>
          </cell>
        </row>
        <row r="35">
          <cell r="A35" t="str">
            <v>SAN JUAN</v>
          </cell>
          <cell r="B35">
            <v>30650.400000000001</v>
          </cell>
          <cell r="C35">
            <v>27208.2</v>
          </cell>
          <cell r="D35">
            <v>26488.2</v>
          </cell>
          <cell r="E35">
            <v>25099</v>
          </cell>
          <cell r="F35">
            <v>28694.1</v>
          </cell>
          <cell r="G35">
            <v>32402.400000000001</v>
          </cell>
          <cell r="H35">
            <v>27397.200000000001</v>
          </cell>
          <cell r="I35">
            <v>28437.7</v>
          </cell>
          <cell r="J35">
            <v>27881.3</v>
          </cell>
          <cell r="K35">
            <v>29674</v>
          </cell>
          <cell r="L35">
            <v>30590.3</v>
          </cell>
          <cell r="M35">
            <v>30515.200000000001</v>
          </cell>
          <cell r="N35">
            <v>345038</v>
          </cell>
        </row>
        <row r="36">
          <cell r="A36" t="str">
            <v>SAN LUIS</v>
          </cell>
          <cell r="B36">
            <v>20695.599999999999</v>
          </cell>
          <cell r="C36">
            <v>18371.400000000001</v>
          </cell>
          <cell r="D36">
            <v>17885.2</v>
          </cell>
          <cell r="E36">
            <v>16947.2</v>
          </cell>
          <cell r="F36">
            <v>19374.599999999999</v>
          </cell>
          <cell r="G36">
            <v>21878.6</v>
          </cell>
          <cell r="H36">
            <v>18498.900000000001</v>
          </cell>
          <cell r="I36">
            <v>19201.5</v>
          </cell>
          <cell r="J36">
            <v>18825.8</v>
          </cell>
          <cell r="K36">
            <v>20036.3</v>
          </cell>
          <cell r="L36">
            <v>20655</v>
          </cell>
          <cell r="M36">
            <v>20604.3</v>
          </cell>
          <cell r="N36">
            <v>232974.39999999997</v>
          </cell>
        </row>
        <row r="37">
          <cell r="A37" t="str">
            <v>SANTA CRUZ</v>
          </cell>
          <cell r="B37">
            <v>14339.9</v>
          </cell>
          <cell r="C37">
            <v>12729.5</v>
          </cell>
          <cell r="D37">
            <v>12392.6</v>
          </cell>
          <cell r="E37">
            <v>11742.7</v>
          </cell>
          <cell r="F37">
            <v>13424.6</v>
          </cell>
          <cell r="G37">
            <v>15159.6</v>
          </cell>
          <cell r="H37">
            <v>12817.9</v>
          </cell>
          <cell r="I37">
            <v>13304.7</v>
          </cell>
          <cell r="J37">
            <v>13044.4</v>
          </cell>
          <cell r="K37">
            <v>13883.1</v>
          </cell>
          <cell r="L37">
            <v>14311.8</v>
          </cell>
          <cell r="M37">
            <v>14276.6</v>
          </cell>
          <cell r="N37">
            <v>161427.39999999997</v>
          </cell>
        </row>
        <row r="38">
          <cell r="A38" t="str">
            <v>SANTA FE</v>
          </cell>
          <cell r="B38">
            <v>81035.899999999994</v>
          </cell>
          <cell r="C38">
            <v>71935.199999999997</v>
          </cell>
          <cell r="D38">
            <v>70031.399999999994</v>
          </cell>
          <cell r="E38">
            <v>66358.7</v>
          </cell>
          <cell r="F38">
            <v>75863.600000000006</v>
          </cell>
          <cell r="G38">
            <v>85667.9</v>
          </cell>
          <cell r="H38">
            <v>72434.600000000006</v>
          </cell>
          <cell r="I38">
            <v>75185.7</v>
          </cell>
          <cell r="J38">
            <v>73714.7</v>
          </cell>
          <cell r="K38">
            <v>78454.399999999994</v>
          </cell>
          <cell r="L38">
            <v>80876.800000000003</v>
          </cell>
          <cell r="M38">
            <v>80678.3</v>
          </cell>
          <cell r="N38">
            <v>912237.2</v>
          </cell>
        </row>
        <row r="39">
          <cell r="A39" t="str">
            <v>SANTIAGO DEL ESTERO</v>
          </cell>
          <cell r="B39">
            <v>37461.599999999999</v>
          </cell>
          <cell r="C39">
            <v>33254.5</v>
          </cell>
          <cell r="D39">
            <v>32374.5</v>
          </cell>
          <cell r="E39">
            <v>30676.6</v>
          </cell>
          <cell r="F39">
            <v>35070.6</v>
          </cell>
          <cell r="G39">
            <v>39602.9</v>
          </cell>
          <cell r="H39">
            <v>33485.4</v>
          </cell>
          <cell r="I39">
            <v>34757.199999999997</v>
          </cell>
          <cell r="J39">
            <v>34077.199999999997</v>
          </cell>
          <cell r="K39">
            <v>36268.300000000003</v>
          </cell>
          <cell r="L39">
            <v>37388.1</v>
          </cell>
          <cell r="M39">
            <v>37296.300000000003</v>
          </cell>
          <cell r="N39">
            <v>421713.19999999995</v>
          </cell>
        </row>
        <row r="40">
          <cell r="A40" t="str">
            <v>TUCUMAN</v>
          </cell>
          <cell r="B40">
            <v>43137.599999999999</v>
          </cell>
          <cell r="C40">
            <v>38293.1</v>
          </cell>
          <cell r="D40">
            <v>37279.699999999997</v>
          </cell>
          <cell r="E40">
            <v>35324.6</v>
          </cell>
          <cell r="F40">
            <v>40384.300000000003</v>
          </cell>
          <cell r="G40">
            <v>45603.4</v>
          </cell>
          <cell r="H40">
            <v>38559</v>
          </cell>
          <cell r="I40">
            <v>40023.4</v>
          </cell>
          <cell r="J40">
            <v>39240.400000000001</v>
          </cell>
          <cell r="K40">
            <v>41763.5</v>
          </cell>
          <cell r="L40">
            <v>43053</v>
          </cell>
          <cell r="M40">
            <v>42947.3</v>
          </cell>
          <cell r="N40">
            <v>485609.3</v>
          </cell>
        </row>
        <row r="41">
          <cell r="A41" t="str">
            <v>ACUM. BS. AS. - TUCUMAN</v>
          </cell>
          <cell r="B41">
            <v>905182.8</v>
          </cell>
          <cell r="C41">
            <v>803526.79999999993</v>
          </cell>
          <cell r="D41">
            <v>782261.89999999991</v>
          </cell>
          <cell r="E41">
            <v>741236.39999999979</v>
          </cell>
          <cell r="F41">
            <v>847407.59999999986</v>
          </cell>
          <cell r="G41">
            <v>956923.20000000007</v>
          </cell>
          <cell r="H41">
            <v>809105.69999999984</v>
          </cell>
          <cell r="I41">
            <v>839835.79999999993</v>
          </cell>
          <cell r="J41">
            <v>823404.10000000009</v>
          </cell>
          <cell r="K41">
            <v>876347.60000000009</v>
          </cell>
          <cell r="L41">
            <v>903406.5</v>
          </cell>
          <cell r="M41">
            <v>901188.2</v>
          </cell>
          <cell r="N41">
            <v>10189826.6</v>
          </cell>
        </row>
        <row r="42">
          <cell r="A42" t="str">
            <v>TIERRA DEL FUEGO</v>
          </cell>
          <cell r="B42">
            <v>11517.1</v>
          </cell>
          <cell r="C42">
            <v>10261.200000000001</v>
          </cell>
          <cell r="D42">
            <v>9998.5</v>
          </cell>
          <cell r="E42">
            <v>9491.6</v>
          </cell>
          <cell r="F42">
            <v>10803.3</v>
          </cell>
          <cell r="G42">
            <v>12156.3</v>
          </cell>
          <cell r="H42">
            <v>10330.1</v>
          </cell>
          <cell r="I42">
            <v>10709.8</v>
          </cell>
          <cell r="J42">
            <v>10506.8</v>
          </cell>
          <cell r="K42">
            <v>11160.9</v>
          </cell>
          <cell r="L42">
            <v>11495.2</v>
          </cell>
          <cell r="M42">
            <v>11467.8</v>
          </cell>
          <cell r="N42">
            <v>129898.6</v>
          </cell>
        </row>
        <row r="43">
          <cell r="A43" t="str">
            <v>ACUM. BS. AS. - TIERRA DEL FUEGO</v>
          </cell>
          <cell r="B43">
            <v>916699.9</v>
          </cell>
          <cell r="C43">
            <v>813787.99999999988</v>
          </cell>
          <cell r="D43">
            <v>792260.39999999991</v>
          </cell>
          <cell r="E43">
            <v>750727.99999999977</v>
          </cell>
          <cell r="F43">
            <v>858210.89999999991</v>
          </cell>
          <cell r="G43">
            <v>969079.50000000012</v>
          </cell>
          <cell r="H43">
            <v>819435.79999999981</v>
          </cell>
          <cell r="I43">
            <v>850545.6</v>
          </cell>
          <cell r="J43">
            <v>833910.90000000014</v>
          </cell>
          <cell r="K43">
            <v>887508.50000000012</v>
          </cell>
          <cell r="L43">
            <v>914901.7</v>
          </cell>
          <cell r="M43">
            <v>912656</v>
          </cell>
          <cell r="N43">
            <v>10319725.199999999</v>
          </cell>
        </row>
        <row r="44">
          <cell r="A44" t="str">
            <v>TRANSF.SERV.(TOTAL JURISD. EXCL. T.F)</v>
          </cell>
          <cell r="B44">
            <v>107987.4</v>
          </cell>
          <cell r="C44">
            <v>107987.4</v>
          </cell>
          <cell r="D44">
            <v>107987.4</v>
          </cell>
          <cell r="E44">
            <v>107987.4</v>
          </cell>
          <cell r="F44">
            <v>107987.4</v>
          </cell>
          <cell r="G44">
            <v>107987.4</v>
          </cell>
          <cell r="H44">
            <v>107987.4</v>
          </cell>
          <cell r="I44">
            <v>107987.4</v>
          </cell>
          <cell r="J44">
            <v>107987.4</v>
          </cell>
          <cell r="K44">
            <v>107987.4</v>
          </cell>
          <cell r="L44">
            <v>107987.4</v>
          </cell>
          <cell r="M44">
            <v>107987.4</v>
          </cell>
          <cell r="N44">
            <v>1295848.7999999998</v>
          </cell>
        </row>
        <row r="45">
          <cell r="A45" t="str">
            <v>TRANSF. SERV. (TIERRA DEL FUEGO)</v>
          </cell>
          <cell r="B45">
            <v>1000</v>
          </cell>
          <cell r="C45">
            <v>1000</v>
          </cell>
          <cell r="D45">
            <v>1000</v>
          </cell>
          <cell r="E45">
            <v>1000</v>
          </cell>
          <cell r="F45">
            <v>1000</v>
          </cell>
          <cell r="G45">
            <v>1000</v>
          </cell>
          <cell r="H45">
            <v>1000</v>
          </cell>
          <cell r="I45">
            <v>1000</v>
          </cell>
          <cell r="J45">
            <v>1000</v>
          </cell>
          <cell r="K45">
            <v>1000</v>
          </cell>
          <cell r="L45">
            <v>1000</v>
          </cell>
          <cell r="M45">
            <v>1000</v>
          </cell>
          <cell r="N45">
            <v>12000</v>
          </cell>
        </row>
        <row r="46">
          <cell r="A46" t="str">
            <v>FONDO ATN</v>
          </cell>
          <cell r="B46">
            <v>17881.599999999999</v>
          </cell>
          <cell r="C46">
            <v>16087.4</v>
          </cell>
          <cell r="D46">
            <v>15712.1</v>
          </cell>
          <cell r="E46">
            <v>14988.1</v>
          </cell>
          <cell r="F46">
            <v>16861.900000000001</v>
          </cell>
          <cell r="G46">
            <v>18794.8</v>
          </cell>
          <cell r="H46">
            <v>16185.9</v>
          </cell>
          <cell r="I46">
            <v>16728.3</v>
          </cell>
          <cell r="J46">
            <v>16438.3</v>
          </cell>
          <cell r="K46">
            <v>17372.7</v>
          </cell>
          <cell r="L46">
            <v>17850.2</v>
          </cell>
          <cell r="M46">
            <v>17811.099999999999</v>
          </cell>
          <cell r="N46">
            <v>202712.40000000002</v>
          </cell>
        </row>
        <row r="47">
          <cell r="A47" t="str">
            <v>NACION</v>
          </cell>
          <cell r="B47">
            <v>744589.1</v>
          </cell>
          <cell r="C47">
            <v>669880.80000000005</v>
          </cell>
          <cell r="D47">
            <v>654253</v>
          </cell>
          <cell r="E47">
            <v>624102.9</v>
          </cell>
          <cell r="F47">
            <v>702129.4</v>
          </cell>
          <cell r="G47">
            <v>782613.6</v>
          </cell>
          <cell r="H47">
            <v>673980.9</v>
          </cell>
          <cell r="I47">
            <v>696564.7</v>
          </cell>
          <cell r="J47">
            <v>684489</v>
          </cell>
          <cell r="K47">
            <v>723397.6</v>
          </cell>
          <cell r="L47">
            <v>743283.4</v>
          </cell>
          <cell r="M47">
            <v>741653.1</v>
          </cell>
          <cell r="N47">
            <v>8440937.5</v>
          </cell>
        </row>
        <row r="48">
          <cell r="A48" t="str">
            <v>ACUMULADO I</v>
          </cell>
          <cell r="B48">
            <v>1788158</v>
          </cell>
          <cell r="C48">
            <v>1608743.6</v>
          </cell>
          <cell r="D48">
            <v>1571212.9</v>
          </cell>
          <cell r="E48">
            <v>1498806.4</v>
          </cell>
          <cell r="F48">
            <v>1686189.6</v>
          </cell>
          <cell r="G48">
            <v>1879475.3000000003</v>
          </cell>
          <cell r="H48">
            <v>1618590</v>
          </cell>
          <cell r="I48">
            <v>1672826</v>
          </cell>
          <cell r="J48">
            <v>1643825.6</v>
          </cell>
          <cell r="K48">
            <v>1737266.2000000002</v>
          </cell>
          <cell r="L48">
            <v>1785022.7</v>
          </cell>
          <cell r="M48">
            <v>1781107.6</v>
          </cell>
          <cell r="N48">
            <v>20271223.899999999</v>
          </cell>
        </row>
        <row r="49">
          <cell r="A49" t="str">
            <v>FONDO COMPENSADOR DE DEFICITS</v>
          </cell>
          <cell r="B49">
            <v>45800</v>
          </cell>
          <cell r="C49">
            <v>45800</v>
          </cell>
          <cell r="D49">
            <v>45800</v>
          </cell>
          <cell r="E49">
            <v>45800</v>
          </cell>
          <cell r="F49">
            <v>45800</v>
          </cell>
          <cell r="G49">
            <v>45800</v>
          </cell>
          <cell r="H49">
            <v>45800</v>
          </cell>
          <cell r="I49">
            <v>45800</v>
          </cell>
          <cell r="J49">
            <v>45800</v>
          </cell>
          <cell r="K49">
            <v>45800</v>
          </cell>
          <cell r="L49">
            <v>45800</v>
          </cell>
          <cell r="M49">
            <v>45800</v>
          </cell>
          <cell r="N49">
            <v>549600</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refreshError="1"/>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Set>
  </externalBook>
</externalLink>
</file>

<file path=xl/persons/person.xml><?xml version="1.0" encoding="utf-8"?>
<personList xmlns="http://schemas.microsoft.com/office/spreadsheetml/2018/threadedcomments" xmlns:x="http://schemas.openxmlformats.org/spreadsheetml/2006/main">
  <person displayName="CreditoPublico Pasante" id="{F6213809-9180-48C9-93F1-798B00EEE344}" userId="S::creditopasante@haciendayfinanzas.onmicrosoft.com::1cecf032-039b-4a98-afe6-4b7d8d7b6543" providerId="AD"/>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G24" dT="2025-02-10T16:44:04.02" personId="{F6213809-9180-48C9-93F1-798B00EEE344}" id="{ECD6954B-7F7A-47A3-B3DB-20FAB708E466}">
    <text>Preguntar por el redondeo.</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7.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R140"/>
  <sheetViews>
    <sheetView showGridLines="0" zoomScale="70" zoomScaleNormal="70" workbookViewId="0"/>
  </sheetViews>
  <sheetFormatPr baseColWidth="10" defaultRowHeight="16.5" x14ac:dyDescent="0.3"/>
  <cols>
    <col min="1" max="1" width="5.28515625" style="16" customWidth="1"/>
    <col min="2" max="2" width="46.140625" customWidth="1"/>
    <col min="3" max="3" width="13.5703125" bestFit="1" customWidth="1"/>
    <col min="4" max="4" width="15.140625" customWidth="1"/>
    <col min="5" max="5" width="23.140625" customWidth="1"/>
    <col min="6" max="6" width="22.28515625" style="125" customWidth="1"/>
    <col min="7" max="7" width="15.85546875" customWidth="1"/>
    <col min="8" max="8" width="23.28515625" customWidth="1"/>
    <col min="9" max="9" width="16.7109375" customWidth="1"/>
    <col min="10" max="10" width="20.140625" customWidth="1"/>
    <col min="11" max="13" width="16.7109375" customWidth="1"/>
    <col min="14" max="14" width="22" customWidth="1"/>
    <col min="15" max="19" width="16.7109375" customWidth="1"/>
    <col min="20" max="20" width="18.85546875" bestFit="1" customWidth="1"/>
    <col min="21" max="96" width="16.7109375" customWidth="1"/>
  </cols>
  <sheetData>
    <row r="1" spans="1:80" x14ac:dyDescent="0.3">
      <c r="B1" s="269"/>
    </row>
    <row r="2" spans="1:80" ht="20.25" x14ac:dyDescent="0.3">
      <c r="B2" s="280" t="s">
        <v>43</v>
      </c>
      <c r="C2" s="280"/>
      <c r="D2" s="280"/>
      <c r="E2" s="280"/>
      <c r="F2" s="280"/>
      <c r="G2" s="280"/>
      <c r="H2" s="280"/>
      <c r="I2" s="280"/>
      <c r="J2" s="280"/>
      <c r="K2" s="280"/>
      <c r="L2" s="280"/>
      <c r="M2" s="280"/>
      <c r="N2" s="280"/>
      <c r="O2" s="280"/>
      <c r="P2" s="280"/>
      <c r="Q2" s="280"/>
      <c r="R2" s="280"/>
      <c r="S2" s="280"/>
      <c r="T2" s="280"/>
      <c r="U2" s="280"/>
    </row>
    <row r="3" spans="1:80" ht="20.25" x14ac:dyDescent="0.3">
      <c r="B3" s="148" t="s">
        <v>42</v>
      </c>
      <c r="C3" s="7"/>
      <c r="D3" s="7"/>
      <c r="E3" s="7"/>
      <c r="F3" s="122"/>
      <c r="G3" s="7"/>
      <c r="H3" s="7"/>
      <c r="I3" s="7"/>
      <c r="J3" s="7"/>
      <c r="K3" s="7"/>
      <c r="L3" s="7"/>
      <c r="M3" s="7"/>
      <c r="N3" s="7"/>
      <c r="O3" s="7"/>
      <c r="P3" s="7"/>
      <c r="Q3" s="7"/>
      <c r="R3" s="7"/>
      <c r="S3" s="7"/>
      <c r="T3" s="7"/>
      <c r="U3" s="7"/>
    </row>
    <row r="4" spans="1:80" ht="17.25" x14ac:dyDescent="0.3">
      <c r="B4" s="148" t="s">
        <v>44</v>
      </c>
      <c r="C4" s="2"/>
      <c r="D4" s="2"/>
      <c r="E4" s="2"/>
      <c r="F4" s="123"/>
      <c r="G4" s="2"/>
      <c r="H4" s="2"/>
      <c r="I4" s="2"/>
      <c r="J4" s="2"/>
      <c r="K4" s="2"/>
      <c r="L4" s="2"/>
      <c r="M4" s="2"/>
      <c r="N4" s="2"/>
      <c r="O4" s="2"/>
      <c r="P4" s="2"/>
      <c r="Q4" s="2"/>
      <c r="R4" s="1"/>
    </row>
    <row r="5" spans="1:80" ht="17.25" x14ac:dyDescent="0.3">
      <c r="B5" s="5"/>
      <c r="C5" s="2"/>
      <c r="D5" s="2"/>
      <c r="E5" s="2"/>
      <c r="F5" s="123"/>
      <c r="G5" s="2"/>
      <c r="H5" s="2"/>
      <c r="I5" s="2"/>
      <c r="J5" s="2"/>
      <c r="K5" s="2"/>
      <c r="L5" s="2"/>
      <c r="M5" s="2"/>
      <c r="N5" s="2"/>
      <c r="O5" s="2"/>
      <c r="P5" s="2"/>
      <c r="Q5" s="2"/>
      <c r="R5" s="1"/>
    </row>
    <row r="6" spans="1:80" ht="30" customHeight="1" x14ac:dyDescent="0.3">
      <c r="B6" s="281" t="s">
        <v>0</v>
      </c>
      <c r="C6" s="281" t="s">
        <v>1</v>
      </c>
      <c r="D6" s="282" t="s">
        <v>127</v>
      </c>
      <c r="E6" s="286" t="s">
        <v>92</v>
      </c>
      <c r="F6" s="288" t="s">
        <v>93</v>
      </c>
      <c r="G6" s="281" t="s">
        <v>45</v>
      </c>
      <c r="H6" s="283" t="s">
        <v>51</v>
      </c>
      <c r="I6" s="283" t="s">
        <v>50</v>
      </c>
      <c r="J6" s="281" t="s">
        <v>49</v>
      </c>
      <c r="K6" s="283" t="s">
        <v>52</v>
      </c>
      <c r="L6" s="283" t="s">
        <v>53</v>
      </c>
      <c r="M6" s="283" t="s">
        <v>54</v>
      </c>
      <c r="N6" s="283" t="s">
        <v>55</v>
      </c>
      <c r="O6" s="2"/>
      <c r="P6" s="2"/>
      <c r="Q6" s="2"/>
      <c r="R6" s="1"/>
    </row>
    <row r="7" spans="1:80" ht="32.25" customHeight="1" x14ac:dyDescent="0.3">
      <c r="B7" s="281"/>
      <c r="C7" s="281"/>
      <c r="D7" s="282"/>
      <c r="E7" s="287"/>
      <c r="F7" s="289"/>
      <c r="G7" s="281"/>
      <c r="H7" s="284"/>
      <c r="I7" s="284"/>
      <c r="J7" s="281"/>
      <c r="K7" s="284"/>
      <c r="L7" s="284"/>
      <c r="M7" s="284"/>
      <c r="N7" s="284"/>
      <c r="P7" s="162">
        <v>2025</v>
      </c>
      <c r="Q7" s="162">
        <v>2025</v>
      </c>
      <c r="R7" s="162">
        <v>2026</v>
      </c>
      <c r="S7" s="162">
        <v>2026</v>
      </c>
      <c r="T7" s="162">
        <v>2027</v>
      </c>
      <c r="U7" s="162">
        <v>2027</v>
      </c>
      <c r="V7" s="162">
        <v>2028</v>
      </c>
      <c r="W7" s="162">
        <v>2028</v>
      </c>
      <c r="X7" s="162">
        <v>2029</v>
      </c>
      <c r="Y7" s="162">
        <v>2029</v>
      </c>
      <c r="Z7" s="163" t="s">
        <v>162</v>
      </c>
      <c r="AA7" s="163" t="s">
        <v>162</v>
      </c>
      <c r="AB7" s="98"/>
      <c r="AE7" s="99"/>
      <c r="AJ7" s="98"/>
      <c r="AK7" s="98"/>
      <c r="AL7" s="98"/>
      <c r="AM7" s="98"/>
      <c r="AN7" s="98"/>
      <c r="AO7" s="98"/>
      <c r="AP7" s="98"/>
      <c r="AQ7" s="98"/>
      <c r="AR7" s="98"/>
      <c r="AS7" s="98"/>
      <c r="AT7" s="98"/>
      <c r="AU7" s="98"/>
      <c r="AV7" s="98"/>
      <c r="AW7" s="98"/>
      <c r="AX7" s="98"/>
      <c r="AY7" s="98"/>
      <c r="AZ7" s="98"/>
      <c r="BA7" s="98"/>
      <c r="BB7" s="98"/>
      <c r="BC7" s="98"/>
      <c r="BD7" s="98"/>
      <c r="BE7" s="98"/>
      <c r="BF7" s="98"/>
      <c r="BG7" s="98"/>
      <c r="BH7" s="98"/>
      <c r="BI7" s="98"/>
      <c r="BJ7" s="98"/>
      <c r="BK7" s="98"/>
      <c r="BL7" s="98"/>
      <c r="BM7" s="98"/>
      <c r="BN7" s="98"/>
      <c r="BO7" s="98"/>
      <c r="BP7" s="98"/>
      <c r="BQ7" s="98"/>
      <c r="BR7" s="98"/>
      <c r="BS7" s="98"/>
      <c r="BT7" s="98"/>
      <c r="BU7" s="98"/>
      <c r="BV7" s="98"/>
      <c r="BW7" s="98"/>
      <c r="BX7" s="98"/>
      <c r="BY7" s="98"/>
      <c r="BZ7" s="98"/>
      <c r="CA7" s="98"/>
      <c r="CB7" s="98"/>
    </row>
    <row r="8" spans="1:80" ht="21" customHeight="1" x14ac:dyDescent="0.3">
      <c r="B8" s="281"/>
      <c r="C8" s="281"/>
      <c r="D8" s="282"/>
      <c r="E8" s="151">
        <v>45838</v>
      </c>
      <c r="F8" s="151">
        <v>45838</v>
      </c>
      <c r="G8" s="281"/>
      <c r="H8" s="285"/>
      <c r="I8" s="285"/>
      <c r="J8" s="281"/>
      <c r="K8" s="285"/>
      <c r="L8" s="285"/>
      <c r="M8" s="285"/>
      <c r="N8" s="285"/>
      <c r="O8" s="21"/>
      <c r="P8" s="149" t="s">
        <v>2</v>
      </c>
      <c r="Q8" s="164" t="s">
        <v>95</v>
      </c>
      <c r="R8" s="149" t="s">
        <v>2</v>
      </c>
      <c r="S8" s="164" t="s">
        <v>95</v>
      </c>
      <c r="T8" s="149" t="s">
        <v>2</v>
      </c>
      <c r="U8" s="164" t="s">
        <v>95</v>
      </c>
      <c r="V8" s="149" t="s">
        <v>2</v>
      </c>
      <c r="W8" s="164" t="s">
        <v>95</v>
      </c>
      <c r="X8" s="149" t="s">
        <v>2</v>
      </c>
      <c r="Y8" s="164" t="s">
        <v>95</v>
      </c>
      <c r="Z8" s="149" t="s">
        <v>2</v>
      </c>
      <c r="AA8" s="149" t="s">
        <v>95</v>
      </c>
      <c r="AB8" s="21"/>
      <c r="AE8" s="21"/>
      <c r="AJ8" s="21"/>
      <c r="AK8" s="21"/>
      <c r="AL8" s="21"/>
      <c r="AM8" s="21"/>
      <c r="AN8" s="21"/>
      <c r="AO8" s="21"/>
      <c r="AP8" s="21"/>
      <c r="AQ8" s="21"/>
      <c r="AR8" s="21"/>
      <c r="AS8" s="21"/>
      <c r="AT8" s="21"/>
      <c r="AU8" s="21"/>
      <c r="AV8" s="21"/>
      <c r="AW8" s="21"/>
      <c r="AX8" s="21"/>
      <c r="AY8" s="21"/>
      <c r="AZ8" s="21"/>
      <c r="BA8" s="21"/>
      <c r="BB8" s="21"/>
      <c r="BC8" s="21"/>
      <c r="BD8" s="21"/>
      <c r="BE8" s="21"/>
      <c r="BF8" s="21"/>
      <c r="BG8" s="21"/>
      <c r="BH8" s="21"/>
      <c r="BI8" s="21"/>
      <c r="BJ8" s="21"/>
      <c r="BK8" s="21"/>
      <c r="BL8" s="21"/>
      <c r="BM8" s="21"/>
      <c r="BN8" s="21"/>
      <c r="BO8" s="21"/>
      <c r="BP8" s="21"/>
      <c r="BQ8" s="21"/>
      <c r="BR8" s="21"/>
      <c r="BS8" s="21"/>
      <c r="BT8" s="21"/>
      <c r="BU8" s="21"/>
      <c r="BV8" s="21"/>
      <c r="BW8" s="21"/>
      <c r="BX8" s="21"/>
      <c r="BY8" s="21"/>
      <c r="BZ8" s="21"/>
      <c r="CA8" s="21"/>
      <c r="CB8" s="21"/>
    </row>
    <row r="9" spans="1:80" ht="27.95" customHeight="1" x14ac:dyDescent="0.3">
      <c r="B9" s="152" t="s">
        <v>85</v>
      </c>
      <c r="C9" s="152"/>
      <c r="D9" s="152"/>
      <c r="E9" s="153"/>
      <c r="F9" s="153">
        <f>+SUM(F10:F13)</f>
        <v>1.9361260493970562</v>
      </c>
      <c r="G9" s="154">
        <f>+F9/$F$44</f>
        <v>2.7687192507190668E-3</v>
      </c>
      <c r="H9" s="152"/>
      <c r="I9" s="152"/>
      <c r="J9" s="152"/>
      <c r="K9" s="152"/>
      <c r="L9" s="152"/>
      <c r="M9" s="152"/>
      <c r="N9" s="152"/>
      <c r="O9" s="22"/>
      <c r="P9" s="165">
        <f>+SUM(P10:P13)</f>
        <v>616.6216951525505</v>
      </c>
      <c r="Q9" s="165">
        <f t="shared" ref="Q9:AA9" si="0">+SUM(Q10:Q13)</f>
        <v>0</v>
      </c>
      <c r="R9" s="165">
        <f>+SUM(R10:R13)</f>
        <v>473.91828895552442</v>
      </c>
      <c r="S9" s="165">
        <f t="shared" si="0"/>
        <v>0</v>
      </c>
      <c r="T9" s="165">
        <f>+SUM(T10:T13)</f>
        <v>397.94402623268746</v>
      </c>
      <c r="U9" s="165">
        <f t="shared" si="0"/>
        <v>0</v>
      </c>
      <c r="V9" s="165">
        <f>+SUM(V10:V13)</f>
        <v>372.44149274598198</v>
      </c>
      <c r="W9" s="165">
        <f t="shared" si="0"/>
        <v>0</v>
      </c>
      <c r="X9" s="165">
        <f>+SUM(X10:X13)</f>
        <v>349.87262552410363</v>
      </c>
      <c r="Y9" s="165">
        <f t="shared" si="0"/>
        <v>0</v>
      </c>
      <c r="Z9" s="165">
        <f>+SUM(Z10:Z13)</f>
        <v>282.36597196120454</v>
      </c>
      <c r="AA9" s="165">
        <f t="shared" si="0"/>
        <v>0</v>
      </c>
      <c r="AB9" s="100"/>
      <c r="AE9" s="100"/>
      <c r="AJ9" s="100"/>
      <c r="AK9" s="100"/>
      <c r="AL9" s="100"/>
      <c r="AM9" s="100"/>
      <c r="AN9" s="100"/>
      <c r="AO9" s="100"/>
      <c r="AP9" s="100"/>
      <c r="AQ9" s="100"/>
      <c r="AR9" s="100"/>
      <c r="AS9" s="100"/>
      <c r="AT9" s="100"/>
      <c r="AU9" s="100"/>
      <c r="AV9" s="100"/>
      <c r="AW9" s="100"/>
      <c r="AX9" s="100"/>
      <c r="AY9" s="100"/>
      <c r="AZ9" s="100"/>
      <c r="BA9" s="100"/>
      <c r="BB9" s="100"/>
      <c r="BC9" s="100"/>
      <c r="BD9" s="100"/>
      <c r="BE9" s="100"/>
      <c r="BF9" s="100"/>
      <c r="BG9" s="100"/>
      <c r="BH9" s="100"/>
      <c r="BI9" s="100"/>
      <c r="BJ9" s="100"/>
      <c r="BK9" s="100"/>
      <c r="BL9" s="100"/>
      <c r="BM9" s="100"/>
      <c r="BN9" s="100"/>
      <c r="BO9" s="100"/>
      <c r="BP9" s="100"/>
      <c r="BQ9" s="100"/>
      <c r="BR9" s="100"/>
      <c r="BS9" s="100"/>
      <c r="BT9" s="100"/>
      <c r="BU9" s="100"/>
      <c r="BV9" s="100"/>
      <c r="BW9" s="100"/>
      <c r="BX9" s="100"/>
      <c r="BY9" s="100"/>
      <c r="BZ9" s="100"/>
      <c r="CA9" s="100"/>
      <c r="CB9" s="100"/>
    </row>
    <row r="10" spans="1:80" ht="27.95" customHeight="1" x14ac:dyDescent="0.3">
      <c r="A10" s="57"/>
      <c r="B10" s="8" t="s">
        <v>173</v>
      </c>
      <c r="C10" s="8" t="s">
        <v>219</v>
      </c>
      <c r="D10" s="8" t="s">
        <v>2</v>
      </c>
      <c r="E10" s="187">
        <v>2160.45842477</v>
      </c>
      <c r="F10" s="11">
        <f>+IF($D10="USD",$E10,$E10/$C$50)</f>
        <v>1.8093029395604141</v>
      </c>
      <c r="G10" s="197"/>
      <c r="H10" s="27" t="s">
        <v>141</v>
      </c>
      <c r="I10" s="19">
        <v>45176</v>
      </c>
      <c r="J10" s="28" t="s">
        <v>144</v>
      </c>
      <c r="K10" s="20">
        <v>120</v>
      </c>
      <c r="L10" s="9" t="s">
        <v>142</v>
      </c>
      <c r="M10" s="19">
        <v>48845</v>
      </c>
      <c r="N10" s="9" t="s">
        <v>143</v>
      </c>
      <c r="O10" s="12"/>
      <c r="P10" s="63">
        <f t="shared" ref="P10:AA13" si="1">+F61+F105</f>
        <v>391.1444876714977</v>
      </c>
      <c r="Q10" s="63">
        <f t="shared" si="1"/>
        <v>0</v>
      </c>
      <c r="R10" s="63">
        <f t="shared" si="1"/>
        <v>422.50259697187369</v>
      </c>
      <c r="S10" s="63">
        <f t="shared" si="1"/>
        <v>0</v>
      </c>
      <c r="T10" s="63">
        <f t="shared" si="1"/>
        <v>397.94402623268746</v>
      </c>
      <c r="U10" s="63">
        <f t="shared" si="1"/>
        <v>0</v>
      </c>
      <c r="V10" s="63">
        <f t="shared" si="1"/>
        <v>372.44149274598198</v>
      </c>
      <c r="W10" s="63">
        <f t="shared" si="1"/>
        <v>0</v>
      </c>
      <c r="X10" s="63">
        <f t="shared" si="1"/>
        <v>349.87262552410363</v>
      </c>
      <c r="Y10" s="63">
        <f t="shared" si="1"/>
        <v>0</v>
      </c>
      <c r="Z10" s="63">
        <f t="shared" si="1"/>
        <v>282.36597196120454</v>
      </c>
      <c r="AA10" s="63">
        <f t="shared" si="1"/>
        <v>0</v>
      </c>
      <c r="AB10" s="95"/>
      <c r="AE10" s="95"/>
      <c r="AJ10" s="95"/>
      <c r="AK10" s="95"/>
      <c r="AL10" s="95"/>
      <c r="AM10" s="95"/>
      <c r="AN10" s="95"/>
      <c r="AO10" s="95"/>
      <c r="AP10" s="95"/>
      <c r="AQ10" s="95"/>
      <c r="AR10" s="95"/>
      <c r="AS10" s="95"/>
      <c r="AT10" s="95"/>
      <c r="AU10" s="95"/>
      <c r="AV10" s="95"/>
      <c r="AW10" s="95"/>
      <c r="AX10" s="95"/>
      <c r="AY10" s="95"/>
      <c r="AZ10" s="95"/>
      <c r="BA10" s="95"/>
      <c r="BB10" s="95"/>
      <c r="BC10" s="95"/>
      <c r="BD10" s="95"/>
      <c r="BE10" s="95"/>
      <c r="BF10" s="95"/>
      <c r="BG10" s="95"/>
      <c r="BH10" s="95"/>
      <c r="BI10" s="95"/>
      <c r="BJ10" s="95"/>
      <c r="BK10" s="95"/>
      <c r="BL10" s="95"/>
      <c r="BM10" s="95"/>
      <c r="BN10" s="95"/>
      <c r="BO10" s="95"/>
      <c r="BP10" s="95"/>
      <c r="BQ10" s="95"/>
      <c r="BR10" s="95"/>
      <c r="BS10" s="95"/>
      <c r="BT10" s="95"/>
      <c r="BU10" s="95"/>
      <c r="BV10" s="95"/>
      <c r="BW10" s="95"/>
      <c r="BX10" s="95"/>
      <c r="BY10" s="95"/>
      <c r="BZ10" s="95"/>
      <c r="CA10" s="95"/>
      <c r="CB10" s="95"/>
    </row>
    <row r="11" spans="1:80" ht="27.95" customHeight="1" x14ac:dyDescent="0.3">
      <c r="A11" s="57"/>
      <c r="B11" s="8" t="s">
        <v>3</v>
      </c>
      <c r="C11" s="8" t="s">
        <v>4</v>
      </c>
      <c r="D11" s="8" t="s">
        <v>2</v>
      </c>
      <c r="E11" s="187">
        <v>109.36126367999999</v>
      </c>
      <c r="F11" s="188">
        <f>+IF($D11="USD",$E11,$E11/$C$50)</f>
        <v>9.1585958601045667E-2</v>
      </c>
      <c r="G11" s="197"/>
      <c r="H11" s="27" t="s">
        <v>141</v>
      </c>
      <c r="I11" s="19">
        <v>43158</v>
      </c>
      <c r="J11" s="28" t="s">
        <v>144</v>
      </c>
      <c r="K11" s="20">
        <v>96</v>
      </c>
      <c r="L11" s="9" t="s">
        <v>142</v>
      </c>
      <c r="M11" s="19">
        <v>46080</v>
      </c>
      <c r="N11" s="9" t="s">
        <v>143</v>
      </c>
      <c r="O11" s="12"/>
      <c r="P11" s="63">
        <f t="shared" si="1"/>
        <v>170.98964901286777</v>
      </c>
      <c r="Q11" s="63">
        <f t="shared" si="1"/>
        <v>0</v>
      </c>
      <c r="R11" s="63">
        <f t="shared" si="1"/>
        <v>27.630613490000002</v>
      </c>
      <c r="S11" s="63">
        <f t="shared" si="1"/>
        <v>0</v>
      </c>
      <c r="T11" s="63">
        <f t="shared" si="1"/>
        <v>0</v>
      </c>
      <c r="U11" s="63">
        <f t="shared" si="1"/>
        <v>0</v>
      </c>
      <c r="V11" s="63">
        <f t="shared" si="1"/>
        <v>0</v>
      </c>
      <c r="W11" s="63">
        <f t="shared" si="1"/>
        <v>0</v>
      </c>
      <c r="X11" s="63">
        <f t="shared" si="1"/>
        <v>0</v>
      </c>
      <c r="Y11" s="63">
        <f t="shared" si="1"/>
        <v>0</v>
      </c>
      <c r="Z11" s="63">
        <f t="shared" si="1"/>
        <v>0</v>
      </c>
      <c r="AA11" s="63">
        <f t="shared" si="1"/>
        <v>0</v>
      </c>
      <c r="AB11" s="95"/>
      <c r="AE11" s="95"/>
      <c r="AJ11" s="95"/>
      <c r="AK11" s="95"/>
      <c r="AL11" s="95"/>
      <c r="AM11" s="95"/>
      <c r="AN11" s="95"/>
      <c r="AO11" s="95"/>
      <c r="AP11" s="95"/>
      <c r="AQ11" s="95"/>
      <c r="AR11" s="95"/>
      <c r="AS11" s="95"/>
      <c r="AT11" s="95"/>
      <c r="AU11" s="95"/>
      <c r="AV11" s="95"/>
      <c r="AW11" s="95"/>
      <c r="AX11" s="95"/>
      <c r="AY11" s="95"/>
      <c r="AZ11" s="95"/>
      <c r="BA11" s="95"/>
      <c r="BB11" s="95"/>
      <c r="BC11" s="95"/>
      <c r="BD11" s="95"/>
      <c r="BE11" s="95"/>
      <c r="BF11" s="95"/>
      <c r="BG11" s="95"/>
      <c r="BH11" s="95"/>
      <c r="BI11" s="95"/>
      <c r="BJ11" s="95"/>
      <c r="BK11" s="95"/>
      <c r="BL11" s="95"/>
      <c r="BM11" s="95"/>
      <c r="BN11" s="95"/>
      <c r="BO11" s="95"/>
      <c r="BP11" s="95"/>
      <c r="BQ11" s="95"/>
      <c r="BR11" s="95"/>
      <c r="BS11" s="95"/>
      <c r="BT11" s="95"/>
      <c r="BU11" s="95"/>
      <c r="BV11" s="95"/>
      <c r="BW11" s="95"/>
      <c r="BX11" s="95"/>
      <c r="BY11" s="95"/>
      <c r="BZ11" s="95"/>
      <c r="CA11" s="95"/>
      <c r="CB11" s="95"/>
    </row>
    <row r="12" spans="1:80" ht="27.95" customHeight="1" x14ac:dyDescent="0.3">
      <c r="A12" s="57"/>
      <c r="B12" s="8" t="s">
        <v>5</v>
      </c>
      <c r="C12" s="8" t="s">
        <v>6</v>
      </c>
      <c r="D12" s="8" t="s">
        <v>2</v>
      </c>
      <c r="E12" s="187">
        <v>31.739425520000001</v>
      </c>
      <c r="F12" s="11">
        <f>+IF($D12="USD",$E12,$E12/$C$50)</f>
        <v>2.65805790266056E-2</v>
      </c>
      <c r="G12" s="194"/>
      <c r="H12" s="27" t="s">
        <v>145</v>
      </c>
      <c r="I12" s="19">
        <v>40603</v>
      </c>
      <c r="J12" s="28" t="s">
        <v>146</v>
      </c>
      <c r="K12" s="20">
        <v>187</v>
      </c>
      <c r="L12" s="9" t="s">
        <v>147</v>
      </c>
      <c r="M12" s="19">
        <v>46296</v>
      </c>
      <c r="N12" s="9" t="s">
        <v>143</v>
      </c>
      <c r="O12" s="12"/>
      <c r="P12" s="63">
        <f t="shared" si="1"/>
        <v>36.133170310000004</v>
      </c>
      <c r="Q12" s="63">
        <f t="shared" si="1"/>
        <v>0</v>
      </c>
      <c r="R12" s="63">
        <f t="shared" si="1"/>
        <v>22.297759630000002</v>
      </c>
      <c r="S12" s="63">
        <f t="shared" si="1"/>
        <v>0</v>
      </c>
      <c r="T12" s="63">
        <f t="shared" si="1"/>
        <v>0</v>
      </c>
      <c r="U12" s="63">
        <f t="shared" si="1"/>
        <v>0</v>
      </c>
      <c r="V12" s="63">
        <f t="shared" si="1"/>
        <v>0</v>
      </c>
      <c r="W12" s="63">
        <f t="shared" si="1"/>
        <v>0</v>
      </c>
      <c r="X12" s="63">
        <f t="shared" si="1"/>
        <v>0</v>
      </c>
      <c r="Y12" s="63">
        <f t="shared" si="1"/>
        <v>0</v>
      </c>
      <c r="Z12" s="63">
        <f t="shared" si="1"/>
        <v>0</v>
      </c>
      <c r="AA12" s="63">
        <f t="shared" si="1"/>
        <v>0</v>
      </c>
      <c r="AB12" s="95"/>
      <c r="AE12" s="95"/>
      <c r="AJ12" s="95"/>
      <c r="AK12" s="95"/>
      <c r="AL12" s="95"/>
      <c r="AM12" s="95"/>
      <c r="AN12" s="95"/>
      <c r="AO12" s="95"/>
      <c r="AP12" s="95"/>
      <c r="AQ12" s="95"/>
      <c r="AR12" s="95"/>
      <c r="AS12" s="95"/>
      <c r="AT12" s="95"/>
      <c r="AU12" s="95"/>
      <c r="AV12" s="95"/>
      <c r="AW12" s="95"/>
      <c r="AX12" s="95"/>
      <c r="AY12" s="95"/>
      <c r="AZ12" s="95"/>
      <c r="BA12" s="95"/>
      <c r="BB12" s="95"/>
      <c r="BC12" s="95"/>
      <c r="BD12" s="95"/>
      <c r="BE12" s="95"/>
      <c r="BF12" s="95"/>
      <c r="BG12" s="95"/>
      <c r="BH12" s="95"/>
      <c r="BI12" s="95"/>
      <c r="BJ12" s="95"/>
      <c r="BK12" s="95"/>
      <c r="BL12" s="95"/>
      <c r="BM12" s="95"/>
      <c r="BN12" s="95"/>
      <c r="BO12" s="95"/>
      <c r="BP12" s="95"/>
      <c r="BQ12" s="95"/>
      <c r="BR12" s="95"/>
      <c r="BS12" s="95"/>
      <c r="BT12" s="95"/>
      <c r="BU12" s="95"/>
      <c r="BV12" s="95"/>
      <c r="BW12" s="95"/>
      <c r="BX12" s="95"/>
      <c r="BY12" s="95"/>
      <c r="BZ12" s="95"/>
      <c r="CA12" s="95"/>
      <c r="CB12" s="95"/>
    </row>
    <row r="13" spans="1:80" ht="27.95" customHeight="1" x14ac:dyDescent="0.3">
      <c r="A13" s="57"/>
      <c r="B13" s="8" t="s">
        <v>7</v>
      </c>
      <c r="C13" s="8" t="s">
        <v>8</v>
      </c>
      <c r="D13" s="8" t="s">
        <v>2</v>
      </c>
      <c r="E13" s="187">
        <v>10.33666831</v>
      </c>
      <c r="F13" s="11">
        <f>+IF($D13="USD",$E13,$E13/$C$50)</f>
        <v>8.6565722089907808E-3</v>
      </c>
      <c r="G13" s="195"/>
      <c r="H13" s="27" t="s">
        <v>141</v>
      </c>
      <c r="I13" s="19">
        <v>43104</v>
      </c>
      <c r="J13" s="28" t="s">
        <v>144</v>
      </c>
      <c r="K13" s="20">
        <v>96</v>
      </c>
      <c r="L13" s="9" t="s">
        <v>142</v>
      </c>
      <c r="M13" s="19">
        <v>46026</v>
      </c>
      <c r="N13" s="9" t="s">
        <v>143</v>
      </c>
      <c r="O13" s="12"/>
      <c r="P13" s="63">
        <f t="shared" si="1"/>
        <v>18.354388158185046</v>
      </c>
      <c r="Q13" s="63">
        <f t="shared" si="1"/>
        <v>0</v>
      </c>
      <c r="R13" s="63">
        <f t="shared" si="1"/>
        <v>1.4873188636507806</v>
      </c>
      <c r="S13" s="63">
        <f t="shared" si="1"/>
        <v>0</v>
      </c>
      <c r="T13" s="63">
        <f t="shared" si="1"/>
        <v>0</v>
      </c>
      <c r="U13" s="63">
        <f t="shared" si="1"/>
        <v>0</v>
      </c>
      <c r="V13" s="63">
        <f t="shared" si="1"/>
        <v>0</v>
      </c>
      <c r="W13" s="63">
        <f t="shared" si="1"/>
        <v>0</v>
      </c>
      <c r="X13" s="63">
        <f t="shared" si="1"/>
        <v>0</v>
      </c>
      <c r="Y13" s="63">
        <f t="shared" si="1"/>
        <v>0</v>
      </c>
      <c r="Z13" s="63">
        <f t="shared" si="1"/>
        <v>0</v>
      </c>
      <c r="AA13" s="63">
        <f t="shared" si="1"/>
        <v>0</v>
      </c>
      <c r="AB13" s="95"/>
      <c r="AE13" s="95"/>
      <c r="AJ13" s="95"/>
      <c r="AK13" s="95"/>
      <c r="AL13" s="95"/>
      <c r="AM13" s="95"/>
      <c r="AN13" s="95"/>
      <c r="AO13" s="95"/>
      <c r="AP13" s="95"/>
      <c r="AQ13" s="95"/>
      <c r="AR13" s="95"/>
      <c r="AS13" s="95"/>
      <c r="AT13" s="95"/>
      <c r="AU13" s="95"/>
      <c r="AV13" s="95"/>
      <c r="AW13" s="95"/>
      <c r="AX13" s="95"/>
      <c r="AY13" s="95"/>
      <c r="AZ13" s="95"/>
      <c r="BA13" s="95"/>
      <c r="BB13" s="95"/>
      <c r="BC13" s="95"/>
      <c r="BD13" s="95"/>
      <c r="BE13" s="95"/>
      <c r="BF13" s="95"/>
      <c r="BG13" s="95"/>
      <c r="BH13" s="95"/>
      <c r="BI13" s="95"/>
      <c r="BJ13" s="95"/>
      <c r="BK13" s="95"/>
      <c r="BL13" s="95"/>
      <c r="BM13" s="95"/>
      <c r="BN13" s="95"/>
      <c r="BO13" s="95"/>
      <c r="BP13" s="95"/>
      <c r="BQ13" s="95"/>
      <c r="BR13" s="95"/>
      <c r="BS13" s="95"/>
      <c r="BT13" s="95"/>
      <c r="BU13" s="95"/>
      <c r="BV13" s="95"/>
      <c r="BW13" s="95"/>
      <c r="BX13" s="95"/>
      <c r="BY13" s="95"/>
      <c r="BZ13" s="95"/>
      <c r="CA13" s="95"/>
      <c r="CB13" s="95"/>
    </row>
    <row r="14" spans="1:80" ht="27.95" customHeight="1" x14ac:dyDescent="0.3">
      <c r="A14" s="57"/>
      <c r="B14" s="152" t="s">
        <v>86</v>
      </c>
      <c r="C14" s="152"/>
      <c r="D14" s="152"/>
      <c r="E14" s="152"/>
      <c r="F14" s="153">
        <f>+SUM(F15:F16)</f>
        <v>31.938348099165275</v>
      </c>
      <c r="G14" s="154">
        <f>+F14/$F$44</f>
        <v>4.5672811047536781E-2</v>
      </c>
      <c r="H14" s="155"/>
      <c r="I14" s="152"/>
      <c r="J14" s="156"/>
      <c r="K14" s="152"/>
      <c r="L14" s="152"/>
      <c r="M14" s="152"/>
      <c r="N14" s="152"/>
      <c r="O14" s="22"/>
      <c r="P14" s="165">
        <f>+P16+P15</f>
        <v>16361.738160666389</v>
      </c>
      <c r="Q14" s="165">
        <f t="shared" ref="Q14:AA14" si="2">+Q16+Q15</f>
        <v>0</v>
      </c>
      <c r="R14" s="165">
        <f>+R16+R15</f>
        <v>20537.715589325016</v>
      </c>
      <c r="S14" s="165">
        <f t="shared" si="2"/>
        <v>0</v>
      </c>
      <c r="T14" s="165">
        <f>+T16+T15</f>
        <v>12697.76473393412</v>
      </c>
      <c r="U14" s="165">
        <f t="shared" si="2"/>
        <v>0</v>
      </c>
      <c r="V14" s="165">
        <f>+V16+V15</f>
        <v>6640.4444444444462</v>
      </c>
      <c r="W14" s="165">
        <f t="shared" si="2"/>
        <v>0</v>
      </c>
      <c r="X14" s="165">
        <f t="shared" si="2"/>
        <v>0</v>
      </c>
      <c r="Y14" s="165">
        <f t="shared" si="2"/>
        <v>0</v>
      </c>
      <c r="Z14" s="165">
        <f t="shared" si="2"/>
        <v>0</v>
      </c>
      <c r="AA14" s="165">
        <f t="shared" si="2"/>
        <v>0</v>
      </c>
      <c r="AB14" s="100"/>
      <c r="AE14" s="100"/>
      <c r="AJ14" s="100"/>
      <c r="AK14" s="100"/>
      <c r="AL14" s="100"/>
      <c r="AM14" s="100"/>
      <c r="AN14" s="100"/>
      <c r="AO14" s="100"/>
      <c r="AP14" s="100"/>
      <c r="AQ14" s="100"/>
      <c r="AR14" s="100"/>
      <c r="AS14" s="100"/>
      <c r="AT14" s="100"/>
      <c r="AU14" s="100"/>
      <c r="AV14" s="100"/>
      <c r="AW14" s="100"/>
      <c r="AX14" s="100"/>
      <c r="AY14" s="100"/>
      <c r="AZ14" s="100"/>
      <c r="BA14" s="100"/>
      <c r="BB14" s="100"/>
      <c r="BC14" s="100"/>
      <c r="BD14" s="100"/>
      <c r="BE14" s="100"/>
      <c r="BF14" s="100"/>
      <c r="BG14" s="100"/>
      <c r="BH14" s="100"/>
      <c r="BI14" s="100"/>
      <c r="BJ14" s="100"/>
      <c r="BK14" s="100"/>
      <c r="BL14" s="100"/>
      <c r="BM14" s="100"/>
      <c r="BN14" s="100"/>
      <c r="BO14" s="100"/>
      <c r="BP14" s="100"/>
      <c r="BQ14" s="100"/>
      <c r="BR14" s="100"/>
      <c r="BS14" s="100"/>
      <c r="BT14" s="100"/>
      <c r="BU14" s="100"/>
      <c r="BV14" s="100"/>
      <c r="BW14" s="100"/>
      <c r="BX14" s="100"/>
      <c r="BY14" s="100"/>
      <c r="BZ14" s="100"/>
      <c r="CA14" s="100"/>
      <c r="CB14" s="100"/>
    </row>
    <row r="15" spans="1:80" ht="27.95" customHeight="1" x14ac:dyDescent="0.3">
      <c r="A15" s="57"/>
      <c r="B15" s="8" t="s">
        <v>236</v>
      </c>
      <c r="C15" s="8" t="s">
        <v>237</v>
      </c>
      <c r="D15" s="8" t="s">
        <v>2</v>
      </c>
      <c r="E15" s="187">
        <v>29882</v>
      </c>
      <c r="F15" s="188">
        <f>+IF($D15="USD",$E15,$E15/$C$50)</f>
        <v>25.02505478470388</v>
      </c>
      <c r="G15" s="195"/>
      <c r="H15" s="200" t="s">
        <v>141</v>
      </c>
      <c r="I15" s="19">
        <v>45717</v>
      </c>
      <c r="J15" s="28" t="s">
        <v>238</v>
      </c>
      <c r="K15" s="20">
        <v>60</v>
      </c>
      <c r="L15" s="9" t="s">
        <v>142</v>
      </c>
      <c r="M15" s="19">
        <v>11018</v>
      </c>
      <c r="N15" s="9" t="s">
        <v>143</v>
      </c>
      <c r="O15" s="12"/>
      <c r="P15" s="63">
        <f t="shared" ref="P15:AA16" si="3">+F66+F110</f>
        <v>9142.7795963771096</v>
      </c>
      <c r="Q15" s="63">
        <f t="shared" si="3"/>
        <v>0</v>
      </c>
      <c r="R15" s="63">
        <f t="shared" si="3"/>
        <v>15103.322339996448</v>
      </c>
      <c r="S15" s="63">
        <f t="shared" si="3"/>
        <v>0</v>
      </c>
      <c r="T15" s="63">
        <f t="shared" si="3"/>
        <v>10809.541416588625</v>
      </c>
      <c r="U15" s="63">
        <f t="shared" si="3"/>
        <v>0</v>
      </c>
      <c r="V15" s="63">
        <f t="shared" si="3"/>
        <v>6640.4444444444462</v>
      </c>
      <c r="W15" s="63">
        <f t="shared" si="3"/>
        <v>0</v>
      </c>
      <c r="X15" s="63">
        <f t="shared" si="3"/>
        <v>0</v>
      </c>
      <c r="Y15" s="63">
        <f t="shared" si="3"/>
        <v>0</v>
      </c>
      <c r="Z15" s="63">
        <f t="shared" si="3"/>
        <v>0</v>
      </c>
      <c r="AA15" s="63">
        <f t="shared" si="3"/>
        <v>0</v>
      </c>
      <c r="AB15" s="95"/>
      <c r="AE15" s="95"/>
      <c r="AJ15" s="95"/>
      <c r="AK15" s="95"/>
      <c r="AL15" s="95"/>
      <c r="AM15" s="95"/>
      <c r="AN15" s="95"/>
      <c r="AO15" s="95"/>
      <c r="AP15" s="95"/>
      <c r="AQ15" s="95"/>
      <c r="AR15" s="95"/>
      <c r="AS15" s="95"/>
      <c r="AT15" s="95"/>
      <c r="AU15" s="95"/>
      <c r="AV15" s="95"/>
      <c r="AW15" s="95"/>
      <c r="AX15" s="95"/>
      <c r="AY15" s="95"/>
      <c r="AZ15" s="95"/>
      <c r="BA15" s="95"/>
      <c r="BB15" s="95"/>
      <c r="BC15" s="95"/>
      <c r="BD15" s="95"/>
      <c r="BE15" s="95"/>
      <c r="BF15" s="95"/>
      <c r="BG15" s="95"/>
      <c r="BH15" s="95"/>
      <c r="BI15" s="95"/>
      <c r="BJ15" s="95"/>
      <c r="BK15" s="95"/>
      <c r="BL15" s="95"/>
      <c r="BM15" s="95"/>
      <c r="BN15" s="95"/>
      <c r="BO15" s="95"/>
      <c r="BP15" s="95"/>
      <c r="BQ15" s="95"/>
      <c r="BR15" s="95"/>
      <c r="BS15" s="95"/>
      <c r="BT15" s="95"/>
      <c r="BU15" s="95"/>
      <c r="BV15" s="95"/>
      <c r="BW15" s="95"/>
      <c r="BX15" s="95"/>
      <c r="BY15" s="95"/>
      <c r="BZ15" s="95"/>
      <c r="CA15" s="95"/>
      <c r="CB15" s="95"/>
    </row>
    <row r="16" spans="1:80" ht="27.95" customHeight="1" x14ac:dyDescent="0.3">
      <c r="A16" s="57"/>
      <c r="B16" s="143" t="s">
        <v>135</v>
      </c>
      <c r="C16" s="143" t="s">
        <v>136</v>
      </c>
      <c r="D16" s="143" t="s">
        <v>2</v>
      </c>
      <c r="E16" s="187">
        <v>8255.0480948000004</v>
      </c>
      <c r="F16" s="188">
        <f>+IF($D16="USD",$E16,$E16/$C$50)</f>
        <v>6.9132933144613951</v>
      </c>
      <c r="G16" s="199"/>
      <c r="H16" s="200" t="s">
        <v>141</v>
      </c>
      <c r="I16" s="19">
        <v>44684</v>
      </c>
      <c r="J16" s="201" t="s">
        <v>149</v>
      </c>
      <c r="K16" s="202">
        <v>60</v>
      </c>
      <c r="L16" s="187" t="s">
        <v>142</v>
      </c>
      <c r="M16" s="19">
        <v>46510</v>
      </c>
      <c r="N16" s="187" t="s">
        <v>143</v>
      </c>
      <c r="O16" s="12"/>
      <c r="P16" s="63">
        <f t="shared" si="3"/>
        <v>7218.9585642892798</v>
      </c>
      <c r="Q16" s="63">
        <f t="shared" si="3"/>
        <v>0</v>
      </c>
      <c r="R16" s="63">
        <f t="shared" si="3"/>
        <v>5434.3932493285674</v>
      </c>
      <c r="S16" s="63">
        <f t="shared" si="3"/>
        <v>0</v>
      </c>
      <c r="T16" s="63">
        <f t="shared" si="3"/>
        <v>1888.2233173454956</v>
      </c>
      <c r="U16" s="63">
        <f t="shared" si="3"/>
        <v>0</v>
      </c>
      <c r="V16" s="63">
        <f t="shared" si="3"/>
        <v>0</v>
      </c>
      <c r="W16" s="63">
        <f t="shared" si="3"/>
        <v>0</v>
      </c>
      <c r="X16" s="63">
        <f t="shared" si="3"/>
        <v>0</v>
      </c>
      <c r="Y16" s="63">
        <f t="shared" si="3"/>
        <v>0</v>
      </c>
      <c r="Z16" s="63">
        <f t="shared" si="3"/>
        <v>0</v>
      </c>
      <c r="AA16" s="63">
        <f t="shared" si="3"/>
        <v>0</v>
      </c>
      <c r="AB16" s="95"/>
      <c r="AE16" s="95"/>
      <c r="AJ16" s="95"/>
      <c r="AK16" s="95"/>
      <c r="AL16" s="95"/>
      <c r="AM16" s="95"/>
      <c r="AN16" s="95"/>
      <c r="AO16" s="95"/>
      <c r="AP16" s="95"/>
      <c r="AQ16" s="95"/>
      <c r="AR16" s="95"/>
      <c r="AS16" s="95"/>
      <c r="AT16" s="95"/>
      <c r="AU16" s="95"/>
      <c r="AV16" s="95"/>
      <c r="AW16" s="95"/>
      <c r="AX16" s="95"/>
      <c r="AY16" s="95"/>
      <c r="AZ16" s="95"/>
      <c r="BA16" s="95"/>
      <c r="BB16" s="95"/>
      <c r="BC16" s="95"/>
      <c r="BD16" s="95"/>
      <c r="BE16" s="95"/>
      <c r="BF16" s="95"/>
      <c r="BG16" s="95"/>
      <c r="BH16" s="95"/>
      <c r="BI16" s="95"/>
      <c r="BJ16" s="95"/>
      <c r="BK16" s="95"/>
      <c r="BL16" s="95"/>
      <c r="BM16" s="95"/>
      <c r="BN16" s="95"/>
      <c r="BO16" s="95"/>
      <c r="BP16" s="95"/>
      <c r="BQ16" s="95"/>
      <c r="BR16" s="95"/>
      <c r="BS16" s="95"/>
      <c r="BT16" s="95"/>
      <c r="BU16" s="95"/>
      <c r="BV16" s="95"/>
      <c r="BW16" s="95"/>
      <c r="BX16" s="95"/>
      <c r="BY16" s="95"/>
      <c r="BZ16" s="95"/>
      <c r="CA16" s="95"/>
      <c r="CB16" s="95"/>
    </row>
    <row r="17" spans="1:94" ht="27.95" customHeight="1" x14ac:dyDescent="0.3">
      <c r="A17" s="57"/>
      <c r="B17" s="152" t="s">
        <v>9</v>
      </c>
      <c r="C17" s="152"/>
      <c r="D17" s="152"/>
      <c r="E17" s="152"/>
      <c r="F17" s="153">
        <f>+SUM(F18,F29)</f>
        <v>188.70295737000001</v>
      </c>
      <c r="G17" s="154">
        <f>+F17/$F$44</f>
        <v>0.26985097943423847</v>
      </c>
      <c r="H17" s="155"/>
      <c r="I17" s="152"/>
      <c r="J17" s="156"/>
      <c r="K17" s="152"/>
      <c r="L17" s="152"/>
      <c r="M17" s="152"/>
      <c r="N17" s="152"/>
      <c r="O17" s="22"/>
      <c r="P17" s="165">
        <f t="shared" ref="P17:AA17" si="4">+P18+P29</f>
        <v>0</v>
      </c>
      <c r="Q17" s="165">
        <f>+Q18+Q29</f>
        <v>28.784206562906679</v>
      </c>
      <c r="R17" s="165">
        <f t="shared" si="4"/>
        <v>0</v>
      </c>
      <c r="S17" s="165">
        <f t="shared" si="4"/>
        <v>23.640525535473195</v>
      </c>
      <c r="T17" s="165">
        <f t="shared" si="4"/>
        <v>0</v>
      </c>
      <c r="U17" s="165">
        <f t="shared" si="4"/>
        <v>22.370375717256465</v>
      </c>
      <c r="V17" s="165">
        <f t="shared" si="4"/>
        <v>0</v>
      </c>
      <c r="W17" s="165">
        <f t="shared" si="4"/>
        <v>20.798327181579985</v>
      </c>
      <c r="X17" s="165">
        <f t="shared" si="4"/>
        <v>0</v>
      </c>
      <c r="Y17" s="165">
        <f t="shared" si="4"/>
        <v>19.298777174437564</v>
      </c>
      <c r="Z17" s="165">
        <f t="shared" si="4"/>
        <v>0</v>
      </c>
      <c r="AA17" s="165">
        <f t="shared" si="4"/>
        <v>13.138003041844204</v>
      </c>
      <c r="AB17" s="100"/>
      <c r="AE17" s="100"/>
      <c r="AJ17" s="100"/>
      <c r="AK17" s="100"/>
      <c r="AL17" s="100"/>
      <c r="AM17" s="100"/>
      <c r="AN17" s="100"/>
      <c r="AO17" s="100"/>
      <c r="AP17" s="100"/>
      <c r="AQ17" s="100"/>
      <c r="AR17" s="100"/>
      <c r="AS17" s="100"/>
      <c r="AT17" s="100"/>
      <c r="AU17" s="100"/>
      <c r="AV17" s="100"/>
      <c r="AW17" s="100"/>
      <c r="AX17" s="100"/>
      <c r="AY17" s="100"/>
      <c r="AZ17" s="100"/>
      <c r="BA17" s="100"/>
      <c r="BB17" s="100"/>
      <c r="BC17" s="100"/>
      <c r="BD17" s="100"/>
      <c r="BE17" s="100"/>
      <c r="BF17" s="100"/>
      <c r="BG17" s="100"/>
      <c r="BH17" s="100"/>
      <c r="BI17" s="100"/>
      <c r="BJ17" s="100"/>
      <c r="BK17" s="100"/>
      <c r="BL17" s="100"/>
      <c r="BM17" s="100"/>
      <c r="BN17" s="100"/>
      <c r="BO17" s="100"/>
      <c r="BP17" s="100"/>
      <c r="BQ17" s="100"/>
      <c r="BR17" s="100"/>
      <c r="BS17" s="100"/>
      <c r="BT17" s="100"/>
      <c r="BU17" s="100"/>
      <c r="BV17" s="100"/>
      <c r="BW17" s="100"/>
      <c r="BX17" s="100"/>
      <c r="BY17" s="100"/>
      <c r="BZ17" s="100"/>
      <c r="CA17" s="100"/>
      <c r="CB17" s="100"/>
    </row>
    <row r="18" spans="1:94" ht="27.95" customHeight="1" x14ac:dyDescent="0.3">
      <c r="A18" s="57"/>
      <c r="B18" s="157" t="s">
        <v>10</v>
      </c>
      <c r="C18" s="157"/>
      <c r="D18" s="157"/>
      <c r="E18" s="157"/>
      <c r="F18" s="158">
        <f>+SUM(F19:F28)</f>
        <v>157.88287602</v>
      </c>
      <c r="G18" s="157"/>
      <c r="H18" s="159"/>
      <c r="I18" s="157"/>
      <c r="J18" s="160"/>
      <c r="K18" s="157"/>
      <c r="L18" s="157"/>
      <c r="M18" s="157"/>
      <c r="N18" s="157"/>
      <c r="O18" s="23"/>
      <c r="P18" s="167">
        <f t="shared" ref="P18:AA18" si="5">+SUM(P19:P28)</f>
        <v>0</v>
      </c>
      <c r="Q18" s="167">
        <f>+SUM(Q19:Q28)</f>
        <v>24.931722626967108</v>
      </c>
      <c r="R18" s="167">
        <f t="shared" si="5"/>
        <v>0</v>
      </c>
      <c r="S18" s="167">
        <f>+SUM(S19:S28)</f>
        <v>19.668054357001072</v>
      </c>
      <c r="T18" s="167">
        <f t="shared" si="5"/>
        <v>0</v>
      </c>
      <c r="U18" s="167">
        <f>+SUM(U19:U28)</f>
        <v>18.634680496924737</v>
      </c>
      <c r="V18" s="167">
        <f t="shared" si="5"/>
        <v>0</v>
      </c>
      <c r="W18" s="167">
        <f>+SUM(W19:W28)</f>
        <v>17.19473251366442</v>
      </c>
      <c r="X18" s="167">
        <f t="shared" si="5"/>
        <v>0</v>
      </c>
      <c r="Y18" s="167">
        <f t="shared" si="5"/>
        <v>15.821679828388573</v>
      </c>
      <c r="Z18" s="167">
        <f t="shared" si="5"/>
        <v>0</v>
      </c>
      <c r="AA18" s="167">
        <f t="shared" si="5"/>
        <v>10.640219638395541</v>
      </c>
      <c r="AB18" s="96"/>
      <c r="AE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row>
    <row r="19" spans="1:94" ht="27.95" customHeight="1" x14ac:dyDescent="0.3">
      <c r="A19" s="57"/>
      <c r="B19" s="8" t="s">
        <v>121</v>
      </c>
      <c r="C19" s="8" t="s">
        <v>122</v>
      </c>
      <c r="D19" s="8" t="s">
        <v>95</v>
      </c>
      <c r="E19" s="11">
        <v>39.919699999999999</v>
      </c>
      <c r="F19" s="11">
        <f t="shared" ref="F19:F28" si="6">+IF($D19="USD",$E19,$E19/$C$50)</f>
        <v>39.919699999999999</v>
      </c>
      <c r="G19" s="8"/>
      <c r="H19" s="27" t="s">
        <v>141</v>
      </c>
      <c r="I19" s="19">
        <v>44313</v>
      </c>
      <c r="J19" s="28" t="s">
        <v>150</v>
      </c>
      <c r="K19" s="20">
        <v>283</v>
      </c>
      <c r="L19" s="9" t="s">
        <v>148</v>
      </c>
      <c r="M19" s="19">
        <v>52916</v>
      </c>
      <c r="N19" s="9" t="s">
        <v>143</v>
      </c>
      <c r="O19" s="12"/>
      <c r="P19" s="63">
        <f>+F70+F113</f>
        <v>0</v>
      </c>
      <c r="Q19" s="63">
        <f t="shared" ref="Q19:Q28" si="7">+G70+G114</f>
        <v>4.0159840005205476</v>
      </c>
      <c r="R19" s="63">
        <f t="shared" ref="R19:R28" si="8">+H70+H114</f>
        <v>0</v>
      </c>
      <c r="S19" s="63">
        <f t="shared" ref="S19:S28" si="9">+I70+I114</f>
        <v>3.9913037201164383</v>
      </c>
      <c r="T19" s="63">
        <f t="shared" ref="T19:T28" si="10">+J70+J114</f>
        <v>0</v>
      </c>
      <c r="U19" s="63">
        <f t="shared" ref="U19:U28" si="11">+K70+K114</f>
        <v>3.7884340945958899</v>
      </c>
      <c r="V19" s="63">
        <f t="shared" ref="V19:V28" si="12">+L70+L114</f>
        <v>0</v>
      </c>
      <c r="W19" s="63">
        <f t="shared" ref="W19:W28" si="13">+M70+M114</f>
        <v>3.4276512841232876</v>
      </c>
      <c r="X19" s="63">
        <f t="shared" ref="X19:X28" si="14">+N70+N114</f>
        <v>0</v>
      </c>
      <c r="Y19" s="63">
        <f t="shared" ref="Y19:Y28" si="15">+O70+O114</f>
        <v>3.1081392976506845</v>
      </c>
      <c r="Z19" s="63">
        <f t="shared" ref="Z19:Z28" si="16">+P70+P114</f>
        <v>0</v>
      </c>
      <c r="AA19" s="63">
        <f t="shared" ref="AA19:AA28" si="17">+Q70+Q114</f>
        <v>0.73146534179614131</v>
      </c>
      <c r="AB19" s="95"/>
      <c r="AE19" s="95"/>
      <c r="AJ19" s="95"/>
      <c r="AK19" s="95"/>
      <c r="AL19" s="95"/>
      <c r="AM19" s="95"/>
      <c r="AN19" s="95"/>
      <c r="AO19" s="95"/>
      <c r="AP19" s="95"/>
      <c r="AQ19" s="95"/>
      <c r="AR19" s="95"/>
      <c r="AS19" s="95"/>
      <c r="AT19" s="95"/>
      <c r="AU19" s="95"/>
      <c r="AV19" s="95"/>
      <c r="AW19" s="95"/>
      <c r="AX19" s="95"/>
      <c r="AY19" s="95"/>
      <c r="AZ19" s="95"/>
      <c r="BA19" s="95"/>
      <c r="BB19" s="95"/>
      <c r="BC19" s="95"/>
      <c r="BD19" s="95"/>
      <c r="BE19" s="95"/>
      <c r="BF19" s="95"/>
      <c r="BG19" s="95"/>
      <c r="BH19" s="95"/>
      <c r="BI19" s="95"/>
      <c r="BJ19" s="95"/>
      <c r="BK19" s="95"/>
      <c r="BL19" s="95"/>
      <c r="BM19" s="95"/>
      <c r="BN19" s="95"/>
      <c r="BO19" s="95"/>
      <c r="BP19" s="95"/>
      <c r="BQ19" s="95"/>
      <c r="BR19" s="95"/>
      <c r="BS19" s="95"/>
      <c r="BT19" s="95"/>
      <c r="BU19" s="95"/>
      <c r="BV19" s="95"/>
      <c r="BW19" s="95"/>
      <c r="BX19" s="95"/>
      <c r="BY19" s="95"/>
      <c r="BZ19" s="95"/>
      <c r="CA19" s="95"/>
      <c r="CB19" s="95"/>
      <c r="CO19" s="101"/>
      <c r="CP19" s="102"/>
    </row>
    <row r="20" spans="1:94" ht="27.95" customHeight="1" x14ac:dyDescent="0.3">
      <c r="A20" s="57"/>
      <c r="B20" s="8" t="s">
        <v>17</v>
      </c>
      <c r="C20" s="8" t="s">
        <v>18</v>
      </c>
      <c r="D20" s="8" t="s">
        <v>95</v>
      </c>
      <c r="E20" s="11">
        <v>38.117709320000003</v>
      </c>
      <c r="F20" s="11">
        <f t="shared" si="6"/>
        <v>38.117709320000003</v>
      </c>
      <c r="G20" s="193"/>
      <c r="H20" s="27" t="s">
        <v>141</v>
      </c>
      <c r="I20" s="19">
        <v>42050</v>
      </c>
      <c r="J20" s="28" t="s">
        <v>150</v>
      </c>
      <c r="K20" s="20">
        <v>300</v>
      </c>
      <c r="L20" s="9" t="s">
        <v>148</v>
      </c>
      <c r="M20" s="19">
        <v>51181</v>
      </c>
      <c r="N20" s="9" t="s">
        <v>143</v>
      </c>
      <c r="O20" s="12"/>
      <c r="P20" s="63">
        <f t="shared" ref="P20:P28" si="18">+F71+F115</f>
        <v>0</v>
      </c>
      <c r="Q20" s="63">
        <f t="shared" si="7"/>
        <v>4.8895182157031254</v>
      </c>
      <c r="R20" s="63">
        <f t="shared" si="8"/>
        <v>0</v>
      </c>
      <c r="S20" s="63">
        <f t="shared" si="9"/>
        <v>4.4245790750799543</v>
      </c>
      <c r="T20" s="63">
        <f t="shared" si="10"/>
        <v>0</v>
      </c>
      <c r="U20" s="63">
        <f t="shared" si="11"/>
        <v>4.1816519547022759</v>
      </c>
      <c r="V20" s="63">
        <f t="shared" si="12"/>
        <v>0</v>
      </c>
      <c r="W20" s="63">
        <f t="shared" si="13"/>
        <v>3.8904605040853406</v>
      </c>
      <c r="X20" s="63">
        <f t="shared" si="14"/>
        <v>0</v>
      </c>
      <c r="Y20" s="63">
        <f t="shared" si="15"/>
        <v>3.5117389572438689</v>
      </c>
      <c r="Z20" s="63">
        <f t="shared" si="16"/>
        <v>0</v>
      </c>
      <c r="AA20" s="63">
        <f t="shared" si="17"/>
        <v>0</v>
      </c>
      <c r="AB20" s="95"/>
      <c r="AE20" s="95"/>
      <c r="AJ20" s="95"/>
      <c r="AK20" s="95"/>
      <c r="AL20" s="95"/>
      <c r="AM20" s="95"/>
      <c r="AN20" s="95"/>
      <c r="AO20" s="95"/>
      <c r="AP20" s="95"/>
      <c r="AQ20" s="95"/>
      <c r="AR20" s="95"/>
      <c r="AS20" s="95"/>
      <c r="AT20" s="95"/>
      <c r="AU20" s="95"/>
      <c r="AV20" s="95"/>
      <c r="AW20" s="95"/>
      <c r="AX20" s="95"/>
      <c r="AY20" s="95"/>
      <c r="AZ20" s="95"/>
      <c r="BA20" s="95"/>
      <c r="BB20" s="95"/>
      <c r="BC20" s="95"/>
      <c r="BD20" s="95"/>
      <c r="BE20" s="95"/>
      <c r="BF20" s="95"/>
      <c r="BG20" s="95"/>
      <c r="BH20" s="95"/>
      <c r="BI20" s="95"/>
      <c r="BJ20" s="95"/>
      <c r="BK20" s="95"/>
      <c r="BL20" s="95"/>
      <c r="BM20" s="95"/>
      <c r="BN20" s="95"/>
      <c r="BO20" s="95"/>
      <c r="BP20" s="95"/>
      <c r="BQ20" s="95"/>
      <c r="BR20" s="95"/>
      <c r="BS20" s="95"/>
      <c r="BT20" s="95"/>
      <c r="BU20" s="95"/>
      <c r="BV20" s="95"/>
      <c r="BW20" s="95"/>
      <c r="BX20" s="95"/>
      <c r="BY20" s="95"/>
      <c r="BZ20" s="95"/>
      <c r="CA20" s="95"/>
      <c r="CB20" s="95"/>
      <c r="CO20" s="101"/>
      <c r="CP20" s="102"/>
    </row>
    <row r="21" spans="1:94" ht="27.95" customHeight="1" x14ac:dyDescent="0.3">
      <c r="A21" s="57"/>
      <c r="B21" s="8" t="s">
        <v>11</v>
      </c>
      <c r="C21" s="8" t="s">
        <v>12</v>
      </c>
      <c r="D21" s="8" t="s">
        <v>95</v>
      </c>
      <c r="E21" s="11">
        <v>32.792619080000001</v>
      </c>
      <c r="F21" s="11">
        <f t="shared" si="6"/>
        <v>32.792619080000001</v>
      </c>
      <c r="G21" s="8"/>
      <c r="H21" s="27" t="s">
        <v>141</v>
      </c>
      <c r="I21" s="19">
        <v>39557</v>
      </c>
      <c r="J21" s="28" t="s">
        <v>150</v>
      </c>
      <c r="K21" s="20">
        <v>344</v>
      </c>
      <c r="L21" s="9" t="s">
        <v>148</v>
      </c>
      <c r="M21" s="19">
        <v>50028</v>
      </c>
      <c r="N21" s="9" t="s">
        <v>143</v>
      </c>
      <c r="O21" s="12"/>
      <c r="P21" s="63">
        <f t="shared" si="18"/>
        <v>0</v>
      </c>
      <c r="Q21" s="63">
        <f t="shared" si="7"/>
        <v>4.5149312568530391</v>
      </c>
      <c r="R21" s="63">
        <f t="shared" si="8"/>
        <v>0</v>
      </c>
      <c r="S21" s="63">
        <f t="shared" si="9"/>
        <v>4.4010659623975847</v>
      </c>
      <c r="T21" s="63">
        <f t="shared" si="10"/>
        <v>0</v>
      </c>
      <c r="U21" s="63">
        <f t="shared" si="11"/>
        <v>4.1846963945296238</v>
      </c>
      <c r="V21" s="63">
        <f t="shared" si="12"/>
        <v>0</v>
      </c>
      <c r="W21" s="63">
        <f t="shared" si="13"/>
        <v>3.8368469786211565</v>
      </c>
      <c r="X21" s="63">
        <f t="shared" si="14"/>
        <v>0</v>
      </c>
      <c r="Y21" s="63">
        <f t="shared" si="15"/>
        <v>3.5803372137650245</v>
      </c>
      <c r="Z21" s="63">
        <f t="shared" si="16"/>
        <v>0</v>
      </c>
      <c r="AA21" s="63">
        <f t="shared" si="17"/>
        <v>3.1478801840730974</v>
      </c>
      <c r="AB21" s="95"/>
      <c r="AE21" s="95"/>
      <c r="AJ21" s="95"/>
      <c r="AK21" s="95"/>
      <c r="AL21" s="95"/>
      <c r="AM21" s="95"/>
      <c r="AN21" s="95"/>
      <c r="AO21" s="95"/>
      <c r="AP21" s="95"/>
      <c r="AQ21" s="95"/>
      <c r="AR21" s="95"/>
      <c r="AS21" s="95"/>
      <c r="AT21" s="95"/>
      <c r="AU21" s="95"/>
      <c r="AV21" s="95"/>
      <c r="AW21" s="95"/>
      <c r="AX21" s="95"/>
      <c r="AY21" s="95"/>
      <c r="AZ21" s="95"/>
      <c r="BA21" s="95"/>
      <c r="BB21" s="95"/>
      <c r="BC21" s="95"/>
      <c r="BD21" s="95"/>
      <c r="BE21" s="95"/>
      <c r="BF21" s="95"/>
      <c r="BG21" s="95"/>
      <c r="BH21" s="95"/>
      <c r="BI21" s="95"/>
      <c r="BJ21" s="95"/>
      <c r="BK21" s="95"/>
      <c r="BL21" s="95"/>
      <c r="BM21" s="95"/>
      <c r="BN21" s="95"/>
      <c r="BO21" s="95"/>
      <c r="BP21" s="95"/>
      <c r="BQ21" s="95"/>
      <c r="BR21" s="95"/>
      <c r="BS21" s="95"/>
      <c r="BT21" s="95"/>
      <c r="BU21" s="95"/>
      <c r="BV21" s="95"/>
      <c r="BW21" s="95"/>
      <c r="BX21" s="95"/>
      <c r="BY21" s="95"/>
      <c r="BZ21" s="95"/>
      <c r="CA21" s="95"/>
      <c r="CB21" s="95"/>
      <c r="CO21" s="101"/>
      <c r="CP21" s="102"/>
    </row>
    <row r="22" spans="1:94" ht="27.95" customHeight="1" x14ac:dyDescent="0.3">
      <c r="A22" s="57"/>
      <c r="B22" s="8" t="s">
        <v>13</v>
      </c>
      <c r="C22" s="8" t="s">
        <v>14</v>
      </c>
      <c r="D22" s="8" t="s">
        <v>95</v>
      </c>
      <c r="E22" s="11">
        <v>23.135084320000001</v>
      </c>
      <c r="F22" s="11">
        <f t="shared" si="6"/>
        <v>23.135084320000001</v>
      </c>
      <c r="G22" s="8"/>
      <c r="H22" s="27" t="s">
        <v>141</v>
      </c>
      <c r="I22" s="19">
        <v>39555</v>
      </c>
      <c r="J22" s="28" t="s">
        <v>150</v>
      </c>
      <c r="K22" s="20">
        <v>300</v>
      </c>
      <c r="L22" s="9" t="s">
        <v>148</v>
      </c>
      <c r="M22" s="19">
        <v>48686</v>
      </c>
      <c r="N22" s="9" t="s">
        <v>143</v>
      </c>
      <c r="O22" s="12"/>
      <c r="P22" s="63">
        <f t="shared" si="18"/>
        <v>0</v>
      </c>
      <c r="Q22" s="63">
        <f t="shared" si="7"/>
        <v>4.0262638199999969</v>
      </c>
      <c r="R22" s="63">
        <f t="shared" si="8"/>
        <v>0</v>
      </c>
      <c r="S22" s="63">
        <f t="shared" si="9"/>
        <v>4.1556268499999947</v>
      </c>
      <c r="T22" s="63">
        <f t="shared" si="10"/>
        <v>0</v>
      </c>
      <c r="U22" s="63">
        <f t="shared" si="11"/>
        <v>3.9295788499999951</v>
      </c>
      <c r="V22" s="63">
        <f t="shared" si="12"/>
        <v>0</v>
      </c>
      <c r="W22" s="63">
        <f t="shared" si="13"/>
        <v>3.6614099499999946</v>
      </c>
      <c r="X22" s="63">
        <f t="shared" si="14"/>
        <v>0</v>
      </c>
      <c r="Y22" s="63">
        <f t="shared" si="15"/>
        <v>3.4128171299999948</v>
      </c>
      <c r="Z22" s="63">
        <f t="shared" si="16"/>
        <v>0</v>
      </c>
      <c r="AA22" s="63">
        <f t="shared" si="17"/>
        <v>3.3443200038358571</v>
      </c>
      <c r="AB22" s="95"/>
      <c r="AE22" s="95"/>
      <c r="AJ22" s="95"/>
      <c r="AK22" s="95"/>
      <c r="AL22" s="95"/>
      <c r="AM22" s="95"/>
      <c r="AN22" s="95"/>
      <c r="AO22" s="95"/>
      <c r="AP22" s="95"/>
      <c r="AQ22" s="95"/>
      <c r="AR22" s="95"/>
      <c r="AS22" s="95"/>
      <c r="AT22" s="95"/>
      <c r="AU22" s="95"/>
      <c r="AV22" s="95"/>
      <c r="AW22" s="95"/>
      <c r="AX22" s="95"/>
      <c r="AY22" s="95"/>
      <c r="AZ22" s="95"/>
      <c r="BA22" s="95"/>
      <c r="BB22" s="95"/>
      <c r="BC22" s="95"/>
      <c r="BD22" s="95"/>
      <c r="BE22" s="95"/>
      <c r="BF22" s="95"/>
      <c r="BG22" s="95"/>
      <c r="BH22" s="95"/>
      <c r="BI22" s="95"/>
      <c r="BJ22" s="95"/>
      <c r="BK22" s="95"/>
      <c r="BL22" s="95"/>
      <c r="BM22" s="95"/>
      <c r="BN22" s="95"/>
      <c r="BO22" s="95"/>
      <c r="BP22" s="95"/>
      <c r="BQ22" s="95"/>
      <c r="BR22" s="95"/>
      <c r="BS22" s="95"/>
      <c r="BT22" s="95"/>
      <c r="BU22" s="95"/>
      <c r="BV22" s="95"/>
      <c r="BW22" s="95"/>
      <c r="BX22" s="95"/>
      <c r="BY22" s="95"/>
      <c r="BZ22" s="95"/>
      <c r="CA22" s="95"/>
      <c r="CB22" s="95"/>
      <c r="CO22" s="101"/>
      <c r="CP22" s="102"/>
    </row>
    <row r="23" spans="1:94" ht="27.95" customHeight="1" x14ac:dyDescent="0.3">
      <c r="A23" s="57"/>
      <c r="B23" s="8" t="s">
        <v>21</v>
      </c>
      <c r="C23" s="8" t="s">
        <v>22</v>
      </c>
      <c r="D23" s="8" t="s">
        <v>95</v>
      </c>
      <c r="E23" s="11">
        <v>13.00917123</v>
      </c>
      <c r="F23" s="11">
        <f t="shared" si="6"/>
        <v>13.00917123</v>
      </c>
      <c r="G23" s="8"/>
      <c r="H23" s="27" t="s">
        <v>141</v>
      </c>
      <c r="I23" s="19">
        <v>43084</v>
      </c>
      <c r="J23" s="28" t="s">
        <v>150</v>
      </c>
      <c r="K23" s="20">
        <v>292</v>
      </c>
      <c r="L23" s="9" t="s">
        <v>148</v>
      </c>
      <c r="M23" s="19">
        <v>51971</v>
      </c>
      <c r="N23" s="9" t="s">
        <v>143</v>
      </c>
      <c r="O23" s="12"/>
      <c r="P23" s="63">
        <f t="shared" si="18"/>
        <v>0</v>
      </c>
      <c r="Q23" s="63">
        <f t="shared" si="7"/>
        <v>1.5247740502868159</v>
      </c>
      <c r="R23" s="63">
        <f t="shared" si="8"/>
        <v>0</v>
      </c>
      <c r="S23" s="63">
        <f t="shared" si="9"/>
        <v>1.4017041310562193</v>
      </c>
      <c r="T23" s="63">
        <f t="shared" si="10"/>
        <v>0</v>
      </c>
      <c r="U23" s="63">
        <f t="shared" si="11"/>
        <v>1.3290934575515563</v>
      </c>
      <c r="V23" s="63">
        <f t="shared" si="12"/>
        <v>0</v>
      </c>
      <c r="W23" s="63">
        <f t="shared" si="13"/>
        <v>1.2181868658883097</v>
      </c>
      <c r="X23" s="63">
        <f t="shared" si="14"/>
        <v>0</v>
      </c>
      <c r="Y23" s="63">
        <f t="shared" si="15"/>
        <v>1.1027405871231024</v>
      </c>
      <c r="Z23" s="63">
        <f t="shared" si="16"/>
        <v>0</v>
      </c>
      <c r="AA23" s="63">
        <f t="shared" si="17"/>
        <v>2.6314942927270804</v>
      </c>
      <c r="AB23" s="95"/>
      <c r="AE23" s="95"/>
      <c r="AJ23" s="95"/>
      <c r="AK23" s="95"/>
      <c r="AL23" s="95"/>
      <c r="AM23" s="95"/>
      <c r="AN23" s="95"/>
      <c r="AO23" s="95"/>
      <c r="AP23" s="95"/>
      <c r="AQ23" s="95"/>
      <c r="AR23" s="95"/>
      <c r="AS23" s="95"/>
      <c r="AT23" s="95"/>
      <c r="AU23" s="95"/>
      <c r="AV23" s="95"/>
      <c r="AW23" s="95"/>
      <c r="AX23" s="95"/>
      <c r="AY23" s="95"/>
      <c r="AZ23" s="95"/>
      <c r="BA23" s="95"/>
      <c r="BB23" s="95"/>
      <c r="BC23" s="95"/>
      <c r="BD23" s="95"/>
      <c r="BE23" s="95"/>
      <c r="BF23" s="95"/>
      <c r="BG23" s="95"/>
      <c r="BH23" s="95"/>
      <c r="BI23" s="95"/>
      <c r="BJ23" s="95"/>
      <c r="BK23" s="95"/>
      <c r="BL23" s="95"/>
      <c r="BM23" s="95"/>
      <c r="BN23" s="95"/>
      <c r="BO23" s="95"/>
      <c r="BP23" s="95"/>
      <c r="BQ23" s="95"/>
      <c r="BR23" s="95"/>
      <c r="BS23" s="95"/>
      <c r="BT23" s="95"/>
      <c r="BU23" s="95"/>
      <c r="BV23" s="95"/>
      <c r="BW23" s="95"/>
      <c r="BX23" s="95"/>
      <c r="BY23" s="95"/>
      <c r="BZ23" s="95"/>
      <c r="CA23" s="95"/>
      <c r="CB23" s="95"/>
      <c r="CO23" s="101"/>
      <c r="CP23" s="102"/>
    </row>
    <row r="24" spans="1:94" ht="27.95" customHeight="1" x14ac:dyDescent="0.3">
      <c r="A24" s="57"/>
      <c r="B24" s="8" t="s">
        <v>138</v>
      </c>
      <c r="C24" s="8" t="s">
        <v>194</v>
      </c>
      <c r="D24" s="8" t="s">
        <v>95</v>
      </c>
      <c r="E24" s="11">
        <v>5.0544665999999996</v>
      </c>
      <c r="F24" s="11">
        <f t="shared" si="6"/>
        <v>5.0544665999999996</v>
      </c>
      <c r="G24" s="196"/>
      <c r="H24" s="27" t="s">
        <v>141</v>
      </c>
      <c r="I24" s="19">
        <v>44774</v>
      </c>
      <c r="J24" s="28" t="s">
        <v>151</v>
      </c>
      <c r="K24" s="20">
        <v>173</v>
      </c>
      <c r="L24" s="9" t="s">
        <v>148</v>
      </c>
      <c r="M24" s="19">
        <v>50055</v>
      </c>
      <c r="N24" s="9" t="s">
        <v>143</v>
      </c>
      <c r="O24" s="12"/>
      <c r="P24" s="63">
        <f t="shared" si="18"/>
        <v>0</v>
      </c>
      <c r="Q24" s="63">
        <f t="shared" si="7"/>
        <v>0.27933921</v>
      </c>
      <c r="R24" s="63">
        <f t="shared" si="8"/>
        <v>0</v>
      </c>
      <c r="S24" s="63">
        <f t="shared" si="9"/>
        <v>0.70935299621358061</v>
      </c>
      <c r="T24" s="63">
        <f t="shared" si="10"/>
        <v>0</v>
      </c>
      <c r="U24" s="63">
        <f t="shared" si="11"/>
        <v>0.66673961362546397</v>
      </c>
      <c r="V24" s="63">
        <f t="shared" si="12"/>
        <v>0</v>
      </c>
      <c r="W24" s="63">
        <f t="shared" si="13"/>
        <v>0.64186089857921547</v>
      </c>
      <c r="X24" s="63">
        <f t="shared" si="14"/>
        <v>0</v>
      </c>
      <c r="Y24" s="63">
        <f t="shared" si="15"/>
        <v>0.61870723424184904</v>
      </c>
      <c r="Z24" s="63">
        <f t="shared" si="16"/>
        <v>0</v>
      </c>
      <c r="AA24" s="63">
        <f t="shared" si="17"/>
        <v>0</v>
      </c>
      <c r="AB24" s="95"/>
      <c r="AE24" s="95"/>
      <c r="AJ24" s="95"/>
      <c r="AK24" s="95"/>
      <c r="AL24" s="95"/>
      <c r="AM24" s="95"/>
      <c r="AN24" s="95"/>
      <c r="AO24" s="95"/>
      <c r="AP24" s="95"/>
      <c r="AQ24" s="95"/>
      <c r="AR24" s="95"/>
      <c r="AS24" s="95"/>
      <c r="AT24" s="95"/>
      <c r="AU24" s="95"/>
      <c r="AV24" s="95"/>
      <c r="AW24" s="95"/>
      <c r="AX24" s="95"/>
      <c r="AY24" s="95"/>
      <c r="AZ24" s="95"/>
      <c r="BA24" s="95"/>
      <c r="BB24" s="95"/>
      <c r="BC24" s="95"/>
      <c r="BD24" s="95"/>
      <c r="BE24" s="95"/>
      <c r="BF24" s="95"/>
      <c r="BG24" s="95"/>
      <c r="BH24" s="95"/>
      <c r="BI24" s="95"/>
      <c r="BJ24" s="95"/>
      <c r="BK24" s="95"/>
      <c r="BL24" s="95"/>
      <c r="BM24" s="95"/>
      <c r="BN24" s="95"/>
      <c r="BO24" s="95"/>
      <c r="BP24" s="95"/>
      <c r="BQ24" s="95"/>
      <c r="BR24" s="95"/>
      <c r="BS24" s="95"/>
      <c r="BT24" s="95"/>
      <c r="BU24" s="95"/>
      <c r="BV24" s="95"/>
      <c r="BW24" s="95"/>
      <c r="BX24" s="95"/>
      <c r="BY24" s="95"/>
      <c r="BZ24" s="95"/>
      <c r="CA24" s="95"/>
      <c r="CB24" s="95"/>
      <c r="CO24" s="101"/>
      <c r="CP24" s="102"/>
    </row>
    <row r="25" spans="1:94" ht="27.95" customHeight="1" x14ac:dyDescent="0.3">
      <c r="A25" s="57"/>
      <c r="B25" s="8" t="s">
        <v>19</v>
      </c>
      <c r="C25" s="8" t="s">
        <v>20</v>
      </c>
      <c r="D25" s="8" t="s">
        <v>95</v>
      </c>
      <c r="E25" s="11">
        <v>2.9536281199999999</v>
      </c>
      <c r="F25" s="11">
        <f t="shared" si="6"/>
        <v>2.9536281199999999</v>
      </c>
      <c r="G25" s="196"/>
      <c r="H25" s="27" t="s">
        <v>141</v>
      </c>
      <c r="I25" s="19">
        <v>40852</v>
      </c>
      <c r="J25" s="28" t="s">
        <v>150</v>
      </c>
      <c r="K25" s="20">
        <v>252</v>
      </c>
      <c r="L25" s="9" t="s">
        <v>148</v>
      </c>
      <c r="M25" s="19">
        <v>48523</v>
      </c>
      <c r="N25" s="9" t="s">
        <v>143</v>
      </c>
      <c r="O25" s="12"/>
      <c r="P25" s="63">
        <f t="shared" si="18"/>
        <v>0</v>
      </c>
      <c r="Q25" s="63">
        <f t="shared" si="7"/>
        <v>0.55911157004177992</v>
      </c>
      <c r="R25" s="63">
        <f t="shared" si="8"/>
        <v>0</v>
      </c>
      <c r="S25" s="63">
        <f t="shared" si="9"/>
        <v>0.55345876750355871</v>
      </c>
      <c r="T25" s="63">
        <f t="shared" si="10"/>
        <v>0</v>
      </c>
      <c r="U25" s="63">
        <f t="shared" si="11"/>
        <v>0.52352327446153402</v>
      </c>
      <c r="V25" s="63">
        <f t="shared" si="12"/>
        <v>0</v>
      </c>
      <c r="W25" s="63">
        <f t="shared" si="13"/>
        <v>0.48735317147198609</v>
      </c>
      <c r="X25" s="63">
        <f t="shared" si="14"/>
        <v>0</v>
      </c>
      <c r="Y25" s="63">
        <f t="shared" si="15"/>
        <v>0.45623655086704545</v>
      </c>
      <c r="Z25" s="63">
        <f t="shared" si="16"/>
        <v>0</v>
      </c>
      <c r="AA25" s="63">
        <f t="shared" si="17"/>
        <v>0.57368793762860748</v>
      </c>
      <c r="AB25" s="95"/>
      <c r="AE25" s="95"/>
      <c r="AJ25" s="95"/>
      <c r="AK25" s="95"/>
      <c r="AL25" s="95"/>
      <c r="AM25" s="95"/>
      <c r="AN25" s="95"/>
      <c r="AO25" s="95"/>
      <c r="AP25" s="95"/>
      <c r="AQ25" s="95"/>
      <c r="AR25" s="95"/>
      <c r="AS25" s="95"/>
      <c r="AT25" s="95"/>
      <c r="AU25" s="95"/>
      <c r="AV25" s="95"/>
      <c r="AW25" s="95"/>
      <c r="AX25" s="95"/>
      <c r="AY25" s="95"/>
      <c r="AZ25" s="95"/>
      <c r="BA25" s="95"/>
      <c r="BB25" s="95"/>
      <c r="BC25" s="95"/>
      <c r="BD25" s="95"/>
      <c r="BE25" s="95"/>
      <c r="BF25" s="95"/>
      <c r="BG25" s="95"/>
      <c r="BH25" s="95"/>
      <c r="BI25" s="95"/>
      <c r="BJ25" s="95"/>
      <c r="BK25" s="95"/>
      <c r="BL25" s="95"/>
      <c r="BM25" s="95"/>
      <c r="BN25" s="95"/>
      <c r="BO25" s="95"/>
      <c r="BP25" s="95"/>
      <c r="BQ25" s="95"/>
      <c r="BR25" s="95"/>
      <c r="BS25" s="95"/>
      <c r="BT25" s="95"/>
      <c r="BU25" s="95"/>
      <c r="BV25" s="95"/>
      <c r="BW25" s="95"/>
      <c r="BX25" s="95"/>
      <c r="BY25" s="95"/>
      <c r="BZ25" s="95"/>
      <c r="CA25" s="95"/>
      <c r="CB25" s="95"/>
      <c r="CO25" s="101"/>
      <c r="CP25" s="102"/>
    </row>
    <row r="26" spans="1:94" ht="27.95" customHeight="1" x14ac:dyDescent="0.3">
      <c r="A26" s="57"/>
      <c r="B26" s="8" t="s">
        <v>15</v>
      </c>
      <c r="C26" s="8" t="s">
        <v>16</v>
      </c>
      <c r="D26" s="8" t="s">
        <v>95</v>
      </c>
      <c r="E26" s="11">
        <v>2.4354049299999998</v>
      </c>
      <c r="F26" s="11">
        <f t="shared" si="6"/>
        <v>2.4354049299999998</v>
      </c>
      <c r="G26" s="8"/>
      <c r="H26" s="27" t="s">
        <v>141</v>
      </c>
      <c r="I26" s="19">
        <v>38588</v>
      </c>
      <c r="J26" s="28" t="s">
        <v>150</v>
      </c>
      <c r="K26" s="20">
        <v>240</v>
      </c>
      <c r="L26" s="9" t="s">
        <v>148</v>
      </c>
      <c r="M26" s="19">
        <v>45893</v>
      </c>
      <c r="N26" s="9" t="s">
        <v>143</v>
      </c>
      <c r="O26" s="12"/>
      <c r="P26" s="63">
        <f t="shared" si="18"/>
        <v>0</v>
      </c>
      <c r="Q26" s="63">
        <f t="shared" si="7"/>
        <v>5.090837644254175</v>
      </c>
      <c r="R26" s="63">
        <f t="shared" si="8"/>
        <v>0</v>
      </c>
      <c r="S26" s="63">
        <f t="shared" si="9"/>
        <v>0</v>
      </c>
      <c r="T26" s="63">
        <f t="shared" si="10"/>
        <v>0</v>
      </c>
      <c r="U26" s="63">
        <f t="shared" si="11"/>
        <v>0</v>
      </c>
      <c r="V26" s="63">
        <f t="shared" si="12"/>
        <v>0</v>
      </c>
      <c r="W26" s="63">
        <f t="shared" si="13"/>
        <v>0</v>
      </c>
      <c r="X26" s="63">
        <f t="shared" si="14"/>
        <v>0</v>
      </c>
      <c r="Y26" s="63">
        <f t="shared" si="15"/>
        <v>0</v>
      </c>
      <c r="Z26" s="63">
        <f t="shared" si="16"/>
        <v>0</v>
      </c>
      <c r="AA26" s="63">
        <f t="shared" si="17"/>
        <v>0</v>
      </c>
      <c r="AB26" s="95"/>
      <c r="AE26" s="95"/>
      <c r="AJ26" s="95"/>
      <c r="AK26" s="95"/>
      <c r="AL26" s="95"/>
      <c r="AM26" s="95"/>
      <c r="AN26" s="95"/>
      <c r="AO26" s="95"/>
      <c r="AP26" s="95"/>
      <c r="AQ26" s="95"/>
      <c r="AR26" s="95"/>
      <c r="AS26" s="95"/>
      <c r="AT26" s="95"/>
      <c r="AU26" s="95"/>
      <c r="AV26" s="95"/>
      <c r="AW26" s="95"/>
      <c r="AX26" s="95"/>
      <c r="AY26" s="95"/>
      <c r="AZ26" s="95"/>
      <c r="BA26" s="95"/>
      <c r="BB26" s="95"/>
      <c r="BC26" s="95"/>
      <c r="BD26" s="95"/>
      <c r="BE26" s="95"/>
      <c r="BF26" s="95"/>
      <c r="BG26" s="95"/>
      <c r="BH26" s="95"/>
      <c r="BI26" s="95"/>
      <c r="BJ26" s="95"/>
      <c r="BK26" s="95"/>
      <c r="BL26" s="95"/>
      <c r="BM26" s="95"/>
      <c r="BN26" s="95"/>
      <c r="BO26" s="95"/>
      <c r="BP26" s="95"/>
      <c r="BQ26" s="95"/>
      <c r="BR26" s="95"/>
      <c r="BS26" s="95"/>
      <c r="BT26" s="95"/>
      <c r="BU26" s="95"/>
      <c r="BV26" s="95"/>
      <c r="BW26" s="95"/>
      <c r="BX26" s="95"/>
      <c r="BY26" s="95"/>
      <c r="BZ26" s="95"/>
      <c r="CA26" s="95"/>
      <c r="CB26" s="95"/>
      <c r="CO26" s="101"/>
      <c r="CP26" s="102"/>
    </row>
    <row r="27" spans="1:94" ht="27.95" customHeight="1" x14ac:dyDescent="0.3">
      <c r="A27" s="57"/>
      <c r="B27" s="8" t="s">
        <v>25</v>
      </c>
      <c r="C27" s="8" t="s">
        <v>26</v>
      </c>
      <c r="D27" s="8" t="s">
        <v>95</v>
      </c>
      <c r="E27" s="11">
        <v>0.39987708999999999</v>
      </c>
      <c r="F27" s="11">
        <f t="shared" si="6"/>
        <v>0.39987708999999999</v>
      </c>
      <c r="G27" s="196"/>
      <c r="H27" s="27" t="s">
        <v>141</v>
      </c>
      <c r="I27" s="19">
        <v>40360</v>
      </c>
      <c r="J27" s="28" t="s">
        <v>150</v>
      </c>
      <c r="K27" s="20">
        <v>290</v>
      </c>
      <c r="L27" s="9" t="s">
        <v>147</v>
      </c>
      <c r="M27" s="19">
        <v>49188</v>
      </c>
      <c r="N27" s="9" t="s">
        <v>143</v>
      </c>
      <c r="O27" s="12"/>
      <c r="P27" s="63">
        <f t="shared" si="18"/>
        <v>0</v>
      </c>
      <c r="Q27" s="63">
        <f t="shared" si="7"/>
        <v>3.0962859307629324E-2</v>
      </c>
      <c r="R27" s="63">
        <f t="shared" si="8"/>
        <v>0</v>
      </c>
      <c r="S27" s="63">
        <f t="shared" si="9"/>
        <v>3.0962854633739899E-2</v>
      </c>
      <c r="T27" s="63">
        <f t="shared" si="10"/>
        <v>0</v>
      </c>
      <c r="U27" s="63">
        <f t="shared" si="11"/>
        <v>3.0962857458399686E-2</v>
      </c>
      <c r="V27" s="63">
        <f t="shared" si="12"/>
        <v>0</v>
      </c>
      <c r="W27" s="63">
        <f t="shared" si="13"/>
        <v>3.0962860895128431E-2</v>
      </c>
      <c r="X27" s="63">
        <f t="shared" si="14"/>
        <v>0</v>
      </c>
      <c r="Y27" s="63">
        <f t="shared" si="15"/>
        <v>3.0962857497001992E-2</v>
      </c>
      <c r="Z27" s="63">
        <f t="shared" si="16"/>
        <v>0</v>
      </c>
      <c r="AA27" s="63">
        <f t="shared" si="17"/>
        <v>0.21137187833475674</v>
      </c>
      <c r="AB27" s="95"/>
      <c r="AE27" s="95"/>
      <c r="AJ27" s="95"/>
      <c r="AK27" s="95"/>
      <c r="AL27" s="95"/>
      <c r="AM27" s="95"/>
      <c r="AN27" s="95"/>
      <c r="AO27" s="95"/>
      <c r="AP27" s="95"/>
      <c r="AQ27" s="95"/>
      <c r="AR27" s="95"/>
      <c r="AS27" s="95"/>
      <c r="AT27" s="95"/>
      <c r="AU27" s="95"/>
      <c r="AV27" s="95"/>
      <c r="AW27" s="95"/>
      <c r="AX27" s="95"/>
      <c r="AY27" s="95"/>
      <c r="AZ27" s="95"/>
      <c r="BA27" s="95"/>
      <c r="BB27" s="95"/>
      <c r="BC27" s="95"/>
      <c r="BD27" s="95"/>
      <c r="BE27" s="95"/>
      <c r="BF27" s="95"/>
      <c r="BG27" s="95"/>
      <c r="BH27" s="95"/>
      <c r="BI27" s="95"/>
      <c r="BJ27" s="95"/>
      <c r="BK27" s="95"/>
      <c r="BL27" s="95"/>
      <c r="BM27" s="95"/>
      <c r="BN27" s="95"/>
      <c r="BO27" s="95"/>
      <c r="BP27" s="95"/>
      <c r="BQ27" s="95"/>
      <c r="BR27" s="95"/>
      <c r="BS27" s="95"/>
      <c r="BT27" s="95"/>
      <c r="BU27" s="95"/>
      <c r="BV27" s="95"/>
      <c r="BW27" s="95"/>
      <c r="BX27" s="95"/>
      <c r="BY27" s="95"/>
      <c r="BZ27" s="95"/>
      <c r="CA27" s="95"/>
      <c r="CB27" s="95"/>
      <c r="CO27" s="101"/>
      <c r="CP27" s="102"/>
    </row>
    <row r="28" spans="1:94" ht="27.95" customHeight="1" x14ac:dyDescent="0.3">
      <c r="A28" s="57"/>
      <c r="B28" s="8" t="s">
        <v>27</v>
      </c>
      <c r="C28" s="8" t="s">
        <v>28</v>
      </c>
      <c r="D28" s="8" t="s">
        <v>95</v>
      </c>
      <c r="E28" s="11">
        <v>6.5215330000000002E-2</v>
      </c>
      <c r="F28" s="11">
        <f t="shared" si="6"/>
        <v>6.5215330000000002E-2</v>
      </c>
      <c r="G28" s="196"/>
      <c r="H28" s="27" t="s">
        <v>141</v>
      </c>
      <c r="I28" s="19">
        <v>40360</v>
      </c>
      <c r="J28" s="28" t="s">
        <v>150</v>
      </c>
      <c r="K28" s="20">
        <v>158</v>
      </c>
      <c r="L28" s="9" t="s">
        <v>147</v>
      </c>
      <c r="M28" s="19">
        <v>45170</v>
      </c>
      <c r="N28" s="9" t="s">
        <v>143</v>
      </c>
      <c r="O28" s="12"/>
      <c r="P28" s="63">
        <f t="shared" si="18"/>
        <v>0</v>
      </c>
      <c r="Q28" s="63">
        <f t="shared" si="7"/>
        <v>0</v>
      </c>
      <c r="R28" s="63">
        <f t="shared" si="8"/>
        <v>0</v>
      </c>
      <c r="S28" s="63">
        <f t="shared" si="9"/>
        <v>0</v>
      </c>
      <c r="T28" s="63">
        <f t="shared" si="10"/>
        <v>0</v>
      </c>
      <c r="U28" s="63">
        <f t="shared" si="11"/>
        <v>0</v>
      </c>
      <c r="V28" s="63">
        <f t="shared" si="12"/>
        <v>0</v>
      </c>
      <c r="W28" s="63">
        <f t="shared" si="13"/>
        <v>0</v>
      </c>
      <c r="X28" s="63">
        <f t="shared" si="14"/>
        <v>0</v>
      </c>
      <c r="Y28" s="63">
        <f t="shared" si="15"/>
        <v>0</v>
      </c>
      <c r="Z28" s="63">
        <f t="shared" si="16"/>
        <v>0</v>
      </c>
      <c r="AA28" s="63">
        <f t="shared" si="17"/>
        <v>0</v>
      </c>
      <c r="AB28" s="95"/>
      <c r="AE28" s="95"/>
      <c r="AJ28" s="95"/>
      <c r="AK28" s="95"/>
      <c r="AL28" s="95"/>
      <c r="AM28" s="95"/>
      <c r="AN28" s="95"/>
      <c r="AO28" s="95"/>
      <c r="AP28" s="95"/>
      <c r="AQ28" s="95"/>
      <c r="AR28" s="95"/>
      <c r="AS28" s="95"/>
      <c r="AT28" s="95"/>
      <c r="AU28" s="95"/>
      <c r="AV28" s="95"/>
      <c r="AW28" s="95"/>
      <c r="AX28" s="95"/>
      <c r="AY28" s="95"/>
      <c r="AZ28" s="95"/>
      <c r="BA28" s="95"/>
      <c r="BB28" s="95"/>
      <c r="BC28" s="95"/>
      <c r="BD28" s="95"/>
      <c r="BE28" s="95"/>
      <c r="BF28" s="95"/>
      <c r="BG28" s="95"/>
      <c r="BH28" s="95"/>
      <c r="BI28" s="95"/>
      <c r="BJ28" s="95"/>
      <c r="BK28" s="95"/>
      <c r="BL28" s="95"/>
      <c r="BM28" s="95"/>
      <c r="BN28" s="95"/>
      <c r="BO28" s="95"/>
      <c r="BP28" s="95"/>
      <c r="BQ28" s="95"/>
      <c r="BR28" s="95"/>
      <c r="BS28" s="95"/>
      <c r="BT28" s="95"/>
      <c r="BU28" s="95"/>
      <c r="BV28" s="95"/>
      <c r="BW28" s="95"/>
      <c r="BX28" s="95"/>
      <c r="BY28" s="95"/>
      <c r="BZ28" s="95"/>
      <c r="CA28" s="95"/>
      <c r="CB28" s="95"/>
      <c r="CO28" s="101"/>
      <c r="CP28" s="102"/>
    </row>
    <row r="29" spans="1:94" ht="27.95" customHeight="1" x14ac:dyDescent="0.3">
      <c r="A29" s="57"/>
      <c r="B29" s="157" t="s">
        <v>29</v>
      </c>
      <c r="C29" s="157"/>
      <c r="D29" s="157"/>
      <c r="E29" s="157"/>
      <c r="F29" s="158">
        <f>+SUM(F30:F32)</f>
        <v>30.820081350000002</v>
      </c>
      <c r="G29" s="157"/>
      <c r="H29" s="159"/>
      <c r="I29" s="157"/>
      <c r="J29" s="160"/>
      <c r="K29" s="157"/>
      <c r="L29" s="157"/>
      <c r="M29" s="157"/>
      <c r="N29" s="157"/>
      <c r="O29" s="23"/>
      <c r="P29" s="167">
        <f t="shared" ref="P29:Z29" si="19">+SUM(P30:P32)</f>
        <v>0</v>
      </c>
      <c r="Q29" s="167">
        <f t="shared" si="19"/>
        <v>3.8524839359395702</v>
      </c>
      <c r="R29" s="167">
        <f t="shared" si="19"/>
        <v>0</v>
      </c>
      <c r="S29" s="167">
        <f>+SUM(S30:S32)</f>
        <v>3.9724711784721221</v>
      </c>
      <c r="T29" s="167">
        <f t="shared" si="19"/>
        <v>0</v>
      </c>
      <c r="U29" s="167">
        <f>+SUM(U30:U32)</f>
        <v>3.7356952203317291</v>
      </c>
      <c r="V29" s="167">
        <f t="shared" si="19"/>
        <v>0</v>
      </c>
      <c r="W29" s="167">
        <f>+SUM(W30:W32)</f>
        <v>3.6035946679155662</v>
      </c>
      <c r="X29" s="167">
        <f t="shared" si="19"/>
        <v>0</v>
      </c>
      <c r="Y29" s="167">
        <f>+SUM(Y30:Y32)</f>
        <v>3.4770973460489909</v>
      </c>
      <c r="Z29" s="167">
        <f t="shared" si="19"/>
        <v>0</v>
      </c>
      <c r="AA29" s="167">
        <f>+SUM(AA30:AA32)</f>
        <v>2.4977834034486621</v>
      </c>
      <c r="AB29" s="96"/>
      <c r="AE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O29" s="101"/>
      <c r="CP29" s="102"/>
    </row>
    <row r="30" spans="1:94" ht="27.95" customHeight="1" x14ac:dyDescent="0.3">
      <c r="A30" s="57"/>
      <c r="B30" s="8" t="s">
        <v>30</v>
      </c>
      <c r="C30" s="8" t="s">
        <v>31</v>
      </c>
      <c r="D30" s="8" t="s">
        <v>95</v>
      </c>
      <c r="E30" s="11">
        <v>24.09152899</v>
      </c>
      <c r="F30" s="11">
        <f>+IF($D30="USD",$E30,$E30/$C$50)</f>
        <v>24.09152899</v>
      </c>
      <c r="G30" s="194"/>
      <c r="H30" s="27" t="s">
        <v>141</v>
      </c>
      <c r="I30" s="19">
        <v>39706</v>
      </c>
      <c r="J30" s="28" t="s">
        <v>150</v>
      </c>
      <c r="K30" s="20">
        <v>360</v>
      </c>
      <c r="L30" s="9" t="s">
        <v>148</v>
      </c>
      <c r="M30" s="19">
        <v>50663</v>
      </c>
      <c r="N30" s="9" t="s">
        <v>143</v>
      </c>
      <c r="O30" s="12"/>
      <c r="P30" s="63">
        <f t="shared" ref="P30:AA32" si="20">+F81+F125</f>
        <v>0</v>
      </c>
      <c r="Q30" s="63">
        <f t="shared" si="20"/>
        <v>3.0559289121524156</v>
      </c>
      <c r="R30" s="63">
        <f t="shared" si="20"/>
        <v>0</v>
      </c>
      <c r="S30" s="63">
        <f t="shared" si="20"/>
        <v>3.1048024210682854</v>
      </c>
      <c r="T30" s="63">
        <f t="shared" si="20"/>
        <v>0</v>
      </c>
      <c r="U30" s="63">
        <f t="shared" si="20"/>
        <v>2.9324453974419242</v>
      </c>
      <c r="V30" s="63">
        <f t="shared" si="20"/>
        <v>0</v>
      </c>
      <c r="W30" s="63">
        <f t="shared" si="20"/>
        <v>2.8304231147137768</v>
      </c>
      <c r="X30" s="63">
        <f t="shared" si="20"/>
        <v>0</v>
      </c>
      <c r="Y30" s="63">
        <f t="shared" si="20"/>
        <v>2.7304624144448155</v>
      </c>
      <c r="Z30" s="63">
        <f t="shared" si="20"/>
        <v>0</v>
      </c>
      <c r="AA30" s="63">
        <f t="shared" si="20"/>
        <v>0</v>
      </c>
      <c r="AB30" s="95"/>
      <c r="AE30" s="95"/>
      <c r="AJ30" s="95"/>
      <c r="AK30" s="95"/>
      <c r="AL30" s="95"/>
      <c r="AM30" s="95"/>
      <c r="AN30" s="95"/>
      <c r="AO30" s="95"/>
      <c r="AP30" s="95"/>
      <c r="AQ30" s="95"/>
      <c r="AR30" s="95"/>
      <c r="AS30" s="95"/>
      <c r="AT30" s="95"/>
      <c r="AU30" s="95"/>
      <c r="AV30" s="95"/>
      <c r="AW30" s="95"/>
      <c r="AX30" s="95"/>
      <c r="AY30" s="95"/>
      <c r="AZ30" s="95"/>
      <c r="BA30" s="95"/>
      <c r="BB30" s="95"/>
      <c r="BC30" s="95"/>
      <c r="BD30" s="95"/>
      <c r="BE30" s="95"/>
      <c r="BF30" s="95"/>
      <c r="BG30" s="95"/>
      <c r="BH30" s="95"/>
      <c r="BI30" s="95"/>
      <c r="BJ30" s="95"/>
      <c r="BK30" s="95"/>
      <c r="BL30" s="95"/>
      <c r="BM30" s="95"/>
      <c r="BN30" s="95"/>
      <c r="BO30" s="95"/>
      <c r="BP30" s="95"/>
      <c r="BQ30" s="95"/>
      <c r="BR30" s="95"/>
      <c r="BS30" s="95"/>
      <c r="BT30" s="95"/>
      <c r="BU30" s="95"/>
      <c r="BV30" s="95"/>
      <c r="BW30" s="95"/>
      <c r="BX30" s="95"/>
      <c r="BY30" s="95"/>
      <c r="BZ30" s="95"/>
      <c r="CA30" s="95"/>
      <c r="CB30" s="95"/>
      <c r="CO30" s="101"/>
      <c r="CP30" s="102"/>
    </row>
    <row r="31" spans="1:94" ht="27.95" customHeight="1" x14ac:dyDescent="0.3">
      <c r="A31" s="57"/>
      <c r="B31" s="8" t="s">
        <v>244</v>
      </c>
      <c r="C31" s="8" t="s">
        <v>161</v>
      </c>
      <c r="D31" s="8" t="s">
        <v>95</v>
      </c>
      <c r="E31" s="11">
        <v>4.4553052299999996</v>
      </c>
      <c r="F31" s="11">
        <f>+IF($D31="USD",$E31,$E31/$C$50)</f>
        <v>4.4553052299999996</v>
      </c>
      <c r="G31" s="194"/>
      <c r="H31" s="27" t="s">
        <v>141</v>
      </c>
      <c r="I31" s="147">
        <v>43918</v>
      </c>
      <c r="J31" s="28" t="s">
        <v>151</v>
      </c>
      <c r="K31" s="20">
        <v>180</v>
      </c>
      <c r="L31" s="9" t="s">
        <v>148</v>
      </c>
      <c r="M31" s="147">
        <v>49396</v>
      </c>
      <c r="N31" s="9" t="s">
        <v>143</v>
      </c>
      <c r="O31" s="12"/>
      <c r="P31" s="204">
        <f t="shared" si="20"/>
        <v>0</v>
      </c>
      <c r="Q31" s="204">
        <f t="shared" si="20"/>
        <v>0.66370430378715461</v>
      </c>
      <c r="R31" s="204">
        <f t="shared" si="20"/>
        <v>0</v>
      </c>
      <c r="S31" s="204">
        <f t="shared" si="20"/>
        <v>0.64397604448974177</v>
      </c>
      <c r="T31" s="204">
        <f t="shared" si="20"/>
        <v>0</v>
      </c>
      <c r="U31" s="204">
        <f t="shared" si="20"/>
        <v>0.5935472999757101</v>
      </c>
      <c r="V31" s="204">
        <f t="shared" si="20"/>
        <v>0</v>
      </c>
      <c r="W31" s="204">
        <f t="shared" si="20"/>
        <v>0.56950310028769491</v>
      </c>
      <c r="X31" s="204">
        <f t="shared" si="20"/>
        <v>0</v>
      </c>
      <c r="Y31" s="204">
        <f t="shared" si="20"/>
        <v>0.54823517869008098</v>
      </c>
      <c r="Z31" s="204">
        <f t="shared" si="20"/>
        <v>0</v>
      </c>
      <c r="AA31" s="204">
        <f t="shared" si="20"/>
        <v>2.3426969320184861</v>
      </c>
      <c r="AB31" s="95"/>
      <c r="AE31" s="95"/>
      <c r="AJ31" s="95"/>
      <c r="AK31" s="95"/>
      <c r="AL31" s="95"/>
      <c r="AM31" s="95"/>
      <c r="AN31" s="95"/>
      <c r="AO31" s="95"/>
      <c r="AP31" s="95"/>
      <c r="AQ31" s="95"/>
      <c r="AR31" s="95"/>
      <c r="AS31" s="95"/>
      <c r="AT31" s="95"/>
      <c r="AU31" s="95"/>
      <c r="AV31" s="95"/>
      <c r="AW31" s="95"/>
      <c r="AX31" s="95"/>
      <c r="AY31" s="95"/>
      <c r="AZ31" s="95"/>
      <c r="BA31" s="95"/>
      <c r="BB31" s="95"/>
      <c r="BC31" s="95"/>
      <c r="BD31" s="95"/>
      <c r="BE31" s="95"/>
      <c r="BF31" s="95"/>
      <c r="BG31" s="95"/>
      <c r="BH31" s="95"/>
      <c r="BI31" s="95"/>
      <c r="BJ31" s="95"/>
      <c r="BK31" s="95"/>
      <c r="BL31" s="95"/>
      <c r="BM31" s="95"/>
      <c r="BN31" s="95"/>
      <c r="BO31" s="95"/>
      <c r="BP31" s="95"/>
      <c r="BQ31" s="95"/>
      <c r="BR31" s="95"/>
      <c r="BS31" s="95"/>
      <c r="BT31" s="95"/>
      <c r="BU31" s="95"/>
      <c r="BV31" s="95"/>
      <c r="BW31" s="95"/>
      <c r="BX31" s="95"/>
      <c r="BY31" s="95"/>
      <c r="BZ31" s="95"/>
      <c r="CA31" s="95"/>
      <c r="CB31" s="95"/>
      <c r="CO31" s="101"/>
      <c r="CP31" s="102"/>
    </row>
    <row r="32" spans="1:94" ht="27.95" customHeight="1" x14ac:dyDescent="0.3">
      <c r="A32" s="57"/>
      <c r="B32" s="8" t="s">
        <v>139</v>
      </c>
      <c r="C32" s="8" t="s">
        <v>140</v>
      </c>
      <c r="D32" s="8" t="s">
        <v>95</v>
      </c>
      <c r="E32" s="11">
        <v>2.2732471300000001</v>
      </c>
      <c r="F32" s="11">
        <f>+IF($D32="USD",$E32,$E32/$C$50)</f>
        <v>2.2732471300000001</v>
      </c>
      <c r="G32" s="194"/>
      <c r="H32" s="27" t="s">
        <v>141</v>
      </c>
      <c r="I32" s="19">
        <v>44837</v>
      </c>
      <c r="J32" s="28" t="s">
        <v>151</v>
      </c>
      <c r="K32" s="20">
        <v>327</v>
      </c>
      <c r="L32" s="9" t="s">
        <v>148</v>
      </c>
      <c r="M32" s="19">
        <v>54803</v>
      </c>
      <c r="N32" s="9" t="s">
        <v>143</v>
      </c>
      <c r="O32" s="12"/>
      <c r="P32" s="63">
        <f t="shared" si="20"/>
        <v>0</v>
      </c>
      <c r="Q32" s="63">
        <f t="shared" si="20"/>
        <v>0.13285072000000001</v>
      </c>
      <c r="R32" s="63">
        <f t="shared" si="20"/>
        <v>0</v>
      </c>
      <c r="S32" s="63">
        <f t="shared" si="20"/>
        <v>0.22369271291409454</v>
      </c>
      <c r="T32" s="63">
        <f t="shared" si="20"/>
        <v>0</v>
      </c>
      <c r="U32" s="63">
        <f t="shared" si="20"/>
        <v>0.20970252291409455</v>
      </c>
      <c r="V32" s="63">
        <f t="shared" si="20"/>
        <v>0</v>
      </c>
      <c r="W32" s="63">
        <f t="shared" si="20"/>
        <v>0.20366845291409455</v>
      </c>
      <c r="X32" s="63">
        <f t="shared" si="20"/>
        <v>0</v>
      </c>
      <c r="Y32" s="63">
        <f t="shared" si="20"/>
        <v>0.19839975291409456</v>
      </c>
      <c r="Z32" s="63">
        <f t="shared" si="20"/>
        <v>0</v>
      </c>
      <c r="AA32" s="63">
        <f t="shared" si="20"/>
        <v>0.15508647143017606</v>
      </c>
      <c r="AB32" s="95"/>
      <c r="AE32" s="95"/>
      <c r="AJ32" s="95"/>
      <c r="AK32" s="95"/>
      <c r="AL32" s="95"/>
      <c r="AM32" s="95"/>
      <c r="AN32" s="95"/>
      <c r="AO32" s="95"/>
      <c r="AP32" s="95"/>
      <c r="AQ32" s="95"/>
      <c r="AR32" s="95"/>
      <c r="AS32" s="95"/>
      <c r="AT32" s="95"/>
      <c r="AU32" s="95"/>
      <c r="AV32" s="95"/>
      <c r="AW32" s="95"/>
      <c r="AX32" s="95"/>
      <c r="AY32" s="95"/>
      <c r="AZ32" s="95"/>
      <c r="BA32" s="95"/>
      <c r="BB32" s="95"/>
      <c r="BC32" s="95"/>
      <c r="BD32" s="95"/>
      <c r="BE32" s="95"/>
      <c r="BF32" s="95"/>
      <c r="BG32" s="95"/>
      <c r="BH32" s="95"/>
      <c r="BI32" s="95"/>
      <c r="BJ32" s="95"/>
      <c r="BK32" s="95"/>
      <c r="BL32" s="95"/>
      <c r="BM32" s="95"/>
      <c r="BN32" s="95"/>
      <c r="BO32" s="95"/>
      <c r="BP32" s="95"/>
      <c r="BQ32" s="95"/>
      <c r="BR32" s="95"/>
      <c r="BS32" s="95"/>
      <c r="BT32" s="95"/>
      <c r="BU32" s="95"/>
      <c r="BV32" s="95"/>
      <c r="BW32" s="95"/>
      <c r="BX32" s="95"/>
      <c r="BY32" s="95"/>
      <c r="BZ32" s="95"/>
      <c r="CA32" s="95"/>
      <c r="CB32" s="95"/>
      <c r="CO32" s="101"/>
      <c r="CP32" s="102"/>
    </row>
    <row r="33" spans="1:96" ht="27.95" customHeight="1" x14ac:dyDescent="0.3">
      <c r="A33" s="57"/>
      <c r="B33" s="152" t="s">
        <v>89</v>
      </c>
      <c r="C33" s="152"/>
      <c r="D33" s="152"/>
      <c r="E33" s="152"/>
      <c r="F33" s="153">
        <f>+SUM(F34:F42)</f>
        <v>476.70836601913425</v>
      </c>
      <c r="G33" s="154">
        <f>+F33/$F$44</f>
        <v>0.68170749026750566</v>
      </c>
      <c r="H33" s="155"/>
      <c r="I33" s="152"/>
      <c r="J33" s="156"/>
      <c r="K33" s="152"/>
      <c r="L33" s="152"/>
      <c r="M33" s="152"/>
      <c r="N33" s="152"/>
      <c r="O33" s="22"/>
      <c r="P33" s="165">
        <f t="shared" ref="P33:AA33" si="21">+SUM(P34:P42)</f>
        <v>70397.184498919756</v>
      </c>
      <c r="Q33" s="165">
        <f t="shared" si="21"/>
        <v>99.171135674615385</v>
      </c>
      <c r="R33" s="165">
        <f t="shared" si="21"/>
        <v>168296.56685595476</v>
      </c>
      <c r="S33" s="165">
        <f t="shared" si="21"/>
        <v>94.58864221153847</v>
      </c>
      <c r="T33" s="165">
        <f t="shared" si="21"/>
        <v>8059.9146448588235</v>
      </c>
      <c r="U33" s="165">
        <f t="shared" si="21"/>
        <v>90.006148750000008</v>
      </c>
      <c r="V33" s="165">
        <f t="shared" si="21"/>
        <v>926.11286937159196</v>
      </c>
      <c r="W33" s="165">
        <f t="shared" si="21"/>
        <v>85.423655288461546</v>
      </c>
      <c r="X33" s="165">
        <f t="shared" si="21"/>
        <v>888.18761035488126</v>
      </c>
      <c r="Y33" s="165">
        <f t="shared" si="21"/>
        <v>40.993392596153853</v>
      </c>
      <c r="Z33" s="165">
        <f t="shared" si="21"/>
        <v>0</v>
      </c>
      <c r="AA33" s="165">
        <f t="shared" si="21"/>
        <v>0</v>
      </c>
      <c r="AB33" s="100"/>
      <c r="AE33" s="100"/>
      <c r="AJ33" s="100"/>
      <c r="AK33" s="100"/>
      <c r="AL33" s="100"/>
      <c r="AM33" s="100"/>
      <c r="AN33" s="100"/>
      <c r="AO33" s="100"/>
      <c r="AP33" s="100"/>
      <c r="AQ33" s="100"/>
      <c r="AR33" s="100"/>
      <c r="AS33" s="100"/>
      <c r="AT33" s="100"/>
      <c r="AU33" s="100"/>
      <c r="AV33" s="100"/>
      <c r="AW33" s="100"/>
      <c r="AX33" s="100"/>
      <c r="AY33" s="100"/>
      <c r="AZ33" s="100"/>
      <c r="BA33" s="100"/>
      <c r="BB33" s="100"/>
      <c r="BC33" s="100"/>
      <c r="BD33" s="100"/>
      <c r="BE33" s="100"/>
      <c r="BF33" s="100"/>
      <c r="BG33" s="100"/>
      <c r="BH33" s="100"/>
      <c r="BI33" s="100"/>
      <c r="BJ33" s="100"/>
      <c r="BK33" s="100"/>
      <c r="BL33" s="100"/>
      <c r="BM33" s="100"/>
      <c r="BN33" s="100"/>
      <c r="BO33" s="100"/>
      <c r="BP33" s="100"/>
      <c r="BQ33" s="100"/>
      <c r="BR33" s="100"/>
      <c r="BS33" s="100"/>
      <c r="BT33" s="100"/>
      <c r="BU33" s="100"/>
      <c r="BV33" s="100"/>
      <c r="BW33" s="100"/>
      <c r="BX33" s="100"/>
      <c r="BY33" s="100"/>
      <c r="BZ33" s="100"/>
      <c r="CA33" s="100"/>
      <c r="CB33" s="100"/>
    </row>
    <row r="34" spans="1:96" ht="27.95" customHeight="1" x14ac:dyDescent="0.3">
      <c r="A34" s="57"/>
      <c r="B34" s="8" t="s">
        <v>220</v>
      </c>
      <c r="C34" s="8" t="s">
        <v>119</v>
      </c>
      <c r="D34" s="8" t="s">
        <v>95</v>
      </c>
      <c r="E34" s="11">
        <v>318.78215384999999</v>
      </c>
      <c r="F34" s="11">
        <f t="shared" ref="F34:F42" si="22">+IF($D34="USD",$E34,$E34/$C$50)</f>
        <v>318.78215384999999</v>
      </c>
      <c r="G34" s="198"/>
      <c r="H34" s="27" t="s">
        <v>152</v>
      </c>
      <c r="I34" s="19">
        <v>43970</v>
      </c>
      <c r="J34" s="28">
        <v>5.7500000000000002E-2</v>
      </c>
      <c r="K34" s="20">
        <v>106</v>
      </c>
      <c r="L34" s="9" t="s">
        <v>148</v>
      </c>
      <c r="M34" s="19">
        <v>47196</v>
      </c>
      <c r="N34" s="9" t="s">
        <v>128</v>
      </c>
      <c r="O34" s="12"/>
      <c r="P34" s="63">
        <f t="shared" ref="P34:P42" si="23">+F85+F129</f>
        <v>0</v>
      </c>
      <c r="Q34" s="63">
        <f t="shared" ref="Q34:Q42" si="24">+G85+G129</f>
        <v>99.171135674615385</v>
      </c>
      <c r="R34" s="63">
        <f t="shared" ref="R34:R42" si="25">+H85+H129</f>
        <v>0</v>
      </c>
      <c r="S34" s="63">
        <f t="shared" ref="S34:S42" si="26">+I85+I129</f>
        <v>94.58864221153847</v>
      </c>
      <c r="T34" s="63">
        <f t="shared" ref="T34:T42" si="27">+J85+J129</f>
        <v>0</v>
      </c>
      <c r="U34" s="63">
        <f t="shared" ref="U34:U42" si="28">+K85+K129</f>
        <v>90.006148750000008</v>
      </c>
      <c r="V34" s="63">
        <f t="shared" ref="V34:V42" si="29">+L85+L129</f>
        <v>0</v>
      </c>
      <c r="W34" s="63">
        <f t="shared" ref="W34:W42" si="30">+M85+M129</f>
        <v>85.423655288461546</v>
      </c>
      <c r="X34" s="63">
        <f t="shared" ref="X34:X42" si="31">+N85+N129</f>
        <v>0</v>
      </c>
      <c r="Y34" s="63">
        <f t="shared" ref="Y34:Y42" si="32">+O85+O129</f>
        <v>40.993392596153853</v>
      </c>
      <c r="Z34" s="63">
        <f t="shared" ref="Z34:Z42" si="33">+P85+P129</f>
        <v>0</v>
      </c>
      <c r="AA34" s="63">
        <f t="shared" ref="AA34:AA42" si="34">+Q85+Q129</f>
        <v>0</v>
      </c>
      <c r="AB34" s="95"/>
      <c r="AE34" s="95"/>
      <c r="AJ34" s="95"/>
      <c r="AK34" s="95"/>
      <c r="AL34" s="95"/>
      <c r="AM34" s="95"/>
      <c r="AN34" s="95"/>
      <c r="AO34" s="95"/>
      <c r="AP34" s="95"/>
      <c r="AQ34" s="95"/>
      <c r="AR34" s="95"/>
      <c r="AS34" s="95"/>
      <c r="AT34" s="95"/>
      <c r="AU34" s="95"/>
      <c r="AV34" s="95"/>
      <c r="AW34" s="95"/>
      <c r="AX34" s="95"/>
      <c r="AY34" s="95"/>
      <c r="AZ34" s="95"/>
      <c r="BA34" s="95"/>
      <c r="BB34" s="95"/>
      <c r="BC34" s="95"/>
      <c r="BD34" s="95"/>
      <c r="BE34" s="95"/>
      <c r="BF34" s="95"/>
      <c r="BG34" s="95"/>
      <c r="BH34" s="95"/>
      <c r="BI34" s="95"/>
      <c r="BJ34" s="95"/>
      <c r="BK34" s="95"/>
      <c r="BL34" s="95"/>
      <c r="BM34" s="95"/>
      <c r="BN34" s="95"/>
      <c r="BO34" s="95"/>
      <c r="BP34" s="95"/>
      <c r="BQ34" s="95"/>
      <c r="BR34" s="95"/>
      <c r="BS34" s="95"/>
      <c r="BT34" s="95"/>
      <c r="BU34" s="95"/>
      <c r="BV34" s="95"/>
      <c r="BW34" s="95"/>
      <c r="BX34" s="95"/>
      <c r="BY34" s="95"/>
      <c r="BZ34" s="95"/>
      <c r="CA34" s="95"/>
      <c r="CB34" s="95"/>
      <c r="CO34" s="101"/>
      <c r="CP34" s="102"/>
    </row>
    <row r="35" spans="1:96" ht="27.95" customHeight="1" x14ac:dyDescent="0.3">
      <c r="A35" s="57"/>
      <c r="B35" s="8" t="s">
        <v>239</v>
      </c>
      <c r="C35" s="8" t="s">
        <v>247</v>
      </c>
      <c r="D35" s="8" t="s">
        <v>2</v>
      </c>
      <c r="E35" s="187">
        <v>72753.929000000004</v>
      </c>
      <c r="F35" s="11">
        <f t="shared" si="22"/>
        <v>60.928688140936231</v>
      </c>
      <c r="G35" s="198"/>
      <c r="H35" s="27" t="s">
        <v>141</v>
      </c>
      <c r="I35" s="147">
        <v>45736</v>
      </c>
      <c r="J35" s="28" t="s">
        <v>241</v>
      </c>
      <c r="K35" s="20">
        <v>15</v>
      </c>
      <c r="L35" s="9" t="s">
        <v>147</v>
      </c>
      <c r="M35" s="147">
        <v>46193</v>
      </c>
      <c r="N35" s="9" t="s">
        <v>128</v>
      </c>
      <c r="O35" s="260"/>
      <c r="P35" s="63">
        <f t="shared" si="23"/>
        <v>16320.406812640002</v>
      </c>
      <c r="Q35" s="63">
        <f t="shared" si="24"/>
        <v>0</v>
      </c>
      <c r="R35" s="63">
        <f t="shared" si="25"/>
        <v>84012.40351566</v>
      </c>
      <c r="S35" s="63">
        <f t="shared" si="26"/>
        <v>0</v>
      </c>
      <c r="T35" s="63">
        <f t="shared" si="27"/>
        <v>0</v>
      </c>
      <c r="U35" s="63">
        <f t="shared" si="28"/>
        <v>0</v>
      </c>
      <c r="V35" s="63">
        <f t="shared" si="29"/>
        <v>0</v>
      </c>
      <c r="W35" s="63">
        <f t="shared" si="30"/>
        <v>0</v>
      </c>
      <c r="X35" s="63">
        <f t="shared" si="31"/>
        <v>0</v>
      </c>
      <c r="Y35" s="63">
        <f t="shared" si="32"/>
        <v>0</v>
      </c>
      <c r="Z35" s="63">
        <f t="shared" si="33"/>
        <v>0</v>
      </c>
      <c r="AA35" s="63">
        <f t="shared" si="34"/>
        <v>0</v>
      </c>
      <c r="AB35" s="95"/>
      <c r="AE35" s="95"/>
      <c r="AJ35" s="95"/>
      <c r="AK35" s="95"/>
      <c r="AL35" s="95"/>
      <c r="AM35" s="95"/>
      <c r="AN35" s="95"/>
      <c r="AO35" s="95"/>
      <c r="AP35" s="95"/>
      <c r="AQ35" s="95"/>
      <c r="AR35" s="95"/>
      <c r="AS35" s="95"/>
      <c r="AT35" s="95"/>
      <c r="AU35" s="95"/>
      <c r="AV35" s="95"/>
      <c r="AW35" s="95"/>
      <c r="AX35" s="95"/>
      <c r="AY35" s="95"/>
      <c r="AZ35" s="95"/>
      <c r="BA35" s="95"/>
      <c r="BB35" s="95"/>
      <c r="BC35" s="95"/>
      <c r="BD35" s="95"/>
      <c r="BE35" s="95"/>
      <c r="BF35" s="95"/>
      <c r="BG35" s="95"/>
      <c r="BH35" s="95"/>
      <c r="BI35" s="95"/>
      <c r="BJ35" s="95"/>
      <c r="BK35" s="95"/>
      <c r="BL35" s="95"/>
      <c r="BM35" s="95"/>
      <c r="BN35" s="95"/>
      <c r="BO35" s="95"/>
      <c r="BP35" s="95"/>
      <c r="BQ35" s="95"/>
      <c r="BR35" s="95"/>
      <c r="BS35" s="95"/>
      <c r="BT35" s="95"/>
      <c r="BU35" s="95"/>
      <c r="BV35" s="95"/>
      <c r="BW35" s="95"/>
      <c r="BX35" s="95"/>
      <c r="BY35" s="95"/>
      <c r="BZ35" s="95"/>
      <c r="CA35" s="95"/>
      <c r="CB35" s="95"/>
      <c r="CO35" s="101"/>
      <c r="CP35" s="102"/>
    </row>
    <row r="36" spans="1:96" ht="27.95" customHeight="1" x14ac:dyDescent="0.3">
      <c r="A36" s="57"/>
      <c r="B36" s="8" t="s">
        <v>240</v>
      </c>
      <c r="C36" s="8" t="s">
        <v>248</v>
      </c>
      <c r="D36" s="8" t="s">
        <v>2</v>
      </c>
      <c r="E36" s="187">
        <v>53072.148000000001</v>
      </c>
      <c r="F36" s="11">
        <f t="shared" si="22"/>
        <v>44.445934383304753</v>
      </c>
      <c r="G36" s="198"/>
      <c r="H36" s="27" t="s">
        <v>141</v>
      </c>
      <c r="I36" s="147">
        <v>45736</v>
      </c>
      <c r="J36" s="28" t="s">
        <v>242</v>
      </c>
      <c r="K36" s="20">
        <v>21</v>
      </c>
      <c r="L36" s="9" t="s">
        <v>147</v>
      </c>
      <c r="M36" s="147">
        <v>46376</v>
      </c>
      <c r="N36" s="9" t="s">
        <v>128</v>
      </c>
      <c r="O36" s="261"/>
      <c r="P36" s="63">
        <f t="shared" si="23"/>
        <v>12128.875939640002</v>
      </c>
      <c r="Q36" s="63">
        <f t="shared" si="24"/>
        <v>0</v>
      </c>
      <c r="R36" s="63">
        <f t="shared" si="25"/>
        <v>68833.340240100006</v>
      </c>
      <c r="S36" s="63">
        <f t="shared" si="26"/>
        <v>0</v>
      </c>
      <c r="T36" s="63">
        <f t="shared" si="27"/>
        <v>0</v>
      </c>
      <c r="U36" s="63">
        <f t="shared" si="28"/>
        <v>0</v>
      </c>
      <c r="V36" s="63">
        <f t="shared" si="29"/>
        <v>0</v>
      </c>
      <c r="W36" s="63">
        <f t="shared" si="30"/>
        <v>0</v>
      </c>
      <c r="X36" s="63">
        <f t="shared" si="31"/>
        <v>0</v>
      </c>
      <c r="Y36" s="63">
        <f t="shared" si="32"/>
        <v>0</v>
      </c>
      <c r="Z36" s="63">
        <f t="shared" si="33"/>
        <v>0</v>
      </c>
      <c r="AA36" s="63">
        <f t="shared" si="34"/>
        <v>0</v>
      </c>
      <c r="AB36" s="95"/>
      <c r="AE36" s="95"/>
      <c r="AJ36" s="95"/>
      <c r="AK36" s="95"/>
      <c r="AL36" s="95"/>
      <c r="AM36" s="95"/>
      <c r="AN36" s="95"/>
      <c r="AO36" s="95"/>
      <c r="AP36" s="95"/>
      <c r="AQ36" s="95"/>
      <c r="AR36" s="95"/>
      <c r="AS36" s="95"/>
      <c r="AT36" s="95"/>
      <c r="AU36" s="95"/>
      <c r="AV36" s="95"/>
      <c r="AW36" s="95"/>
      <c r="AX36" s="95"/>
      <c r="AY36" s="95"/>
      <c r="AZ36" s="95"/>
      <c r="BA36" s="95"/>
      <c r="BB36" s="95"/>
      <c r="BC36" s="95"/>
      <c r="BD36" s="95"/>
      <c r="BE36" s="95"/>
      <c r="BF36" s="95"/>
      <c r="BG36" s="95"/>
      <c r="BH36" s="95"/>
      <c r="BI36" s="95"/>
      <c r="BJ36" s="95"/>
      <c r="BK36" s="95"/>
      <c r="BL36" s="95"/>
      <c r="BM36" s="95"/>
      <c r="BN36" s="95"/>
      <c r="BO36" s="95"/>
      <c r="BP36" s="95"/>
      <c r="BQ36" s="95"/>
      <c r="BR36" s="95"/>
      <c r="BS36" s="95"/>
      <c r="BT36" s="95"/>
      <c r="BU36" s="95"/>
      <c r="BV36" s="95"/>
      <c r="BW36" s="95"/>
      <c r="BX36" s="95"/>
      <c r="BY36" s="95"/>
      <c r="BZ36" s="95"/>
      <c r="CA36" s="95"/>
      <c r="CB36" s="95"/>
      <c r="CO36" s="101"/>
      <c r="CP36" s="102"/>
    </row>
    <row r="37" spans="1:96" ht="27.95" customHeight="1" x14ac:dyDescent="0.3">
      <c r="A37" s="57"/>
      <c r="B37" s="8" t="s">
        <v>212</v>
      </c>
      <c r="C37" s="8" t="s">
        <v>214</v>
      </c>
      <c r="D37" s="8" t="s">
        <v>216</v>
      </c>
      <c r="E37" s="187">
        <v>37314.775999999998</v>
      </c>
      <c r="F37" s="11">
        <f t="shared" si="22"/>
        <v>31.249726045075747</v>
      </c>
      <c r="G37" s="198"/>
      <c r="H37" s="27" t="s">
        <v>141</v>
      </c>
      <c r="I37" s="147">
        <v>45363</v>
      </c>
      <c r="J37" s="28" t="s">
        <v>217</v>
      </c>
      <c r="K37" s="20">
        <v>21</v>
      </c>
      <c r="L37" s="9" t="s">
        <v>218</v>
      </c>
      <c r="M37" s="147">
        <v>46003</v>
      </c>
      <c r="N37" s="9" t="s">
        <v>128</v>
      </c>
      <c r="O37" s="12"/>
      <c r="P37" s="63">
        <f t="shared" si="23"/>
        <v>37314.775999999998</v>
      </c>
      <c r="Q37" s="63">
        <f t="shared" si="24"/>
        <v>0</v>
      </c>
      <c r="R37" s="63">
        <f t="shared" si="25"/>
        <v>0</v>
      </c>
      <c r="S37" s="63">
        <f t="shared" si="26"/>
        <v>0</v>
      </c>
      <c r="T37" s="63">
        <f t="shared" si="27"/>
        <v>0</v>
      </c>
      <c r="U37" s="63">
        <f t="shared" si="28"/>
        <v>0</v>
      </c>
      <c r="V37" s="63">
        <f t="shared" si="29"/>
        <v>0</v>
      </c>
      <c r="W37" s="63">
        <f t="shared" si="30"/>
        <v>0</v>
      </c>
      <c r="X37" s="63">
        <f t="shared" si="31"/>
        <v>0</v>
      </c>
      <c r="Y37" s="63">
        <f t="shared" si="32"/>
        <v>0</v>
      </c>
      <c r="Z37" s="63">
        <f t="shared" si="33"/>
        <v>0</v>
      </c>
      <c r="AA37" s="63">
        <f t="shared" si="34"/>
        <v>0</v>
      </c>
      <c r="AB37" s="95"/>
      <c r="AE37" s="95"/>
      <c r="AJ37" s="95"/>
      <c r="AK37" s="95"/>
      <c r="AL37" s="95"/>
      <c r="AM37" s="95"/>
      <c r="AN37" s="95"/>
      <c r="AO37" s="95"/>
      <c r="AP37" s="95"/>
      <c r="AQ37" s="95"/>
      <c r="AR37" s="95"/>
      <c r="AS37" s="95"/>
      <c r="AT37" s="95"/>
      <c r="AU37" s="95"/>
      <c r="AV37" s="95"/>
      <c r="AW37" s="95"/>
      <c r="AX37" s="95"/>
      <c r="AY37" s="95"/>
      <c r="AZ37" s="95"/>
      <c r="BA37" s="95"/>
      <c r="BB37" s="95"/>
      <c r="BC37" s="95"/>
      <c r="BD37" s="95"/>
      <c r="BE37" s="95"/>
      <c r="BF37" s="95"/>
      <c r="BG37" s="95"/>
      <c r="BH37" s="95"/>
      <c r="BI37" s="95"/>
      <c r="BJ37" s="95"/>
      <c r="BK37" s="95"/>
      <c r="BL37" s="95"/>
      <c r="BM37" s="95"/>
      <c r="BN37" s="95"/>
      <c r="BO37" s="95"/>
      <c r="BP37" s="95"/>
      <c r="BQ37" s="95"/>
      <c r="BR37" s="95"/>
      <c r="BS37" s="95"/>
      <c r="BT37" s="95"/>
      <c r="BU37" s="95"/>
      <c r="BV37" s="95"/>
      <c r="BW37" s="95"/>
      <c r="BX37" s="95"/>
      <c r="BY37" s="95"/>
      <c r="BZ37" s="95"/>
      <c r="CA37" s="95"/>
      <c r="CB37" s="95"/>
    </row>
    <row r="38" spans="1:96" ht="27.95" customHeight="1" x14ac:dyDescent="0.3">
      <c r="A38" s="57"/>
      <c r="B38" s="8" t="s">
        <v>213</v>
      </c>
      <c r="C38" s="8" t="s">
        <v>215</v>
      </c>
      <c r="D38" s="8" t="s">
        <v>216</v>
      </c>
      <c r="E38" s="187">
        <v>20554.007399999999</v>
      </c>
      <c r="F38" s="11">
        <f t="shared" si="22"/>
        <v>17.213210669640887</v>
      </c>
      <c r="G38" s="198"/>
      <c r="H38" s="27" t="s">
        <v>141</v>
      </c>
      <c r="I38" s="147">
        <v>45363</v>
      </c>
      <c r="J38" s="28" t="s">
        <v>217</v>
      </c>
      <c r="K38" s="20">
        <v>36</v>
      </c>
      <c r="L38" s="9" t="s">
        <v>218</v>
      </c>
      <c r="M38" s="147">
        <v>46458</v>
      </c>
      <c r="N38" s="9" t="s">
        <v>128</v>
      </c>
      <c r="O38" s="12"/>
      <c r="P38" s="63">
        <f t="shared" si="23"/>
        <v>0</v>
      </c>
      <c r="Q38" s="63">
        <f t="shared" si="24"/>
        <v>0</v>
      </c>
      <c r="R38" s="63">
        <f t="shared" si="25"/>
        <v>13701.301332839999</v>
      </c>
      <c r="S38" s="63">
        <f t="shared" si="26"/>
        <v>0</v>
      </c>
      <c r="T38" s="63">
        <f t="shared" si="27"/>
        <v>6852.7060671600002</v>
      </c>
      <c r="U38" s="63">
        <f t="shared" si="28"/>
        <v>0</v>
      </c>
      <c r="V38" s="63">
        <f t="shared" si="29"/>
        <v>0</v>
      </c>
      <c r="W38" s="63">
        <f t="shared" si="30"/>
        <v>0</v>
      </c>
      <c r="X38" s="63">
        <f t="shared" si="31"/>
        <v>0</v>
      </c>
      <c r="Y38" s="63">
        <f t="shared" si="32"/>
        <v>0</v>
      </c>
      <c r="Z38" s="63">
        <f t="shared" si="33"/>
        <v>0</v>
      </c>
      <c r="AA38" s="63">
        <f t="shared" si="34"/>
        <v>0</v>
      </c>
      <c r="AB38" s="95"/>
      <c r="AE38" s="95"/>
      <c r="AJ38" s="95"/>
      <c r="AK38" s="95"/>
      <c r="AL38" s="95"/>
      <c r="AM38" s="95"/>
      <c r="AN38" s="95"/>
      <c r="AO38" s="95"/>
      <c r="AP38" s="95"/>
      <c r="AQ38" s="95"/>
      <c r="AR38" s="95"/>
      <c r="AS38" s="95"/>
      <c r="AT38" s="95"/>
      <c r="AU38" s="95"/>
      <c r="AV38" s="95"/>
      <c r="AW38" s="95"/>
      <c r="AX38" s="95"/>
      <c r="AY38" s="95"/>
      <c r="AZ38" s="95"/>
      <c r="BA38" s="95"/>
      <c r="BB38" s="95"/>
      <c r="BC38" s="95"/>
      <c r="BD38" s="95"/>
      <c r="BE38" s="95"/>
      <c r="BF38" s="95"/>
      <c r="BG38" s="95"/>
      <c r="BH38" s="95"/>
      <c r="BI38" s="95"/>
      <c r="BJ38" s="95"/>
      <c r="BK38" s="95"/>
      <c r="BL38" s="95"/>
      <c r="BM38" s="95"/>
      <c r="BN38" s="95"/>
      <c r="BO38" s="95"/>
      <c r="BP38" s="95"/>
      <c r="BQ38" s="95"/>
      <c r="BR38" s="95"/>
      <c r="BS38" s="95"/>
      <c r="BT38" s="95"/>
      <c r="BU38" s="95"/>
      <c r="BV38" s="95"/>
      <c r="BW38" s="95"/>
      <c r="BX38" s="95"/>
      <c r="BY38" s="95"/>
      <c r="BZ38" s="95"/>
      <c r="CA38" s="95"/>
      <c r="CB38" s="95"/>
    </row>
    <row r="39" spans="1:96" ht="27.95" customHeight="1" x14ac:dyDescent="0.3">
      <c r="A39" s="57"/>
      <c r="B39" s="8" t="s">
        <v>129</v>
      </c>
      <c r="C39" s="8" t="s">
        <v>130</v>
      </c>
      <c r="D39" s="8" t="s">
        <v>2</v>
      </c>
      <c r="E39" s="187">
        <v>4878.6538609999998</v>
      </c>
      <c r="F39" s="11">
        <f t="shared" si="22"/>
        <v>4.0856897177943949</v>
      </c>
      <c r="G39" s="198"/>
      <c r="H39" s="27" t="s">
        <v>141</v>
      </c>
      <c r="I39" s="19">
        <v>44635</v>
      </c>
      <c r="J39" s="28" t="s">
        <v>153</v>
      </c>
      <c r="K39" s="20">
        <v>108</v>
      </c>
      <c r="L39" s="9" t="s">
        <v>147</v>
      </c>
      <c r="M39" s="19">
        <v>47922</v>
      </c>
      <c r="N39" s="9" t="s">
        <v>128</v>
      </c>
      <c r="O39" s="12"/>
      <c r="P39" s="63">
        <f t="shared" si="23"/>
        <v>1871.0846721793514</v>
      </c>
      <c r="Q39" s="63">
        <f t="shared" si="24"/>
        <v>0</v>
      </c>
      <c r="R39" s="63">
        <f t="shared" si="25"/>
        <v>1749.5217673547452</v>
      </c>
      <c r="S39" s="63">
        <f t="shared" si="26"/>
        <v>0</v>
      </c>
      <c r="T39" s="63">
        <f t="shared" si="27"/>
        <v>1207.2085776988231</v>
      </c>
      <c r="U39" s="63">
        <f t="shared" si="28"/>
        <v>0</v>
      </c>
      <c r="V39" s="63">
        <f t="shared" si="29"/>
        <v>926.11286937159196</v>
      </c>
      <c r="W39" s="63">
        <f t="shared" si="30"/>
        <v>0</v>
      </c>
      <c r="X39" s="63">
        <f t="shared" si="31"/>
        <v>888.18761035488126</v>
      </c>
      <c r="Y39" s="63">
        <f t="shared" si="32"/>
        <v>0</v>
      </c>
      <c r="Z39" s="63">
        <f t="shared" si="33"/>
        <v>0</v>
      </c>
      <c r="AA39" s="63">
        <f t="shared" si="34"/>
        <v>0</v>
      </c>
      <c r="AB39" s="95"/>
      <c r="AE39" s="95"/>
      <c r="AJ39" s="95"/>
      <c r="AK39" s="95"/>
      <c r="AL39" s="95"/>
      <c r="AM39" s="95"/>
      <c r="AN39" s="95"/>
      <c r="AO39" s="95"/>
      <c r="AP39" s="95"/>
      <c r="AQ39" s="95"/>
      <c r="AR39" s="95"/>
      <c r="AS39" s="95"/>
      <c r="AT39" s="95"/>
      <c r="AU39" s="95"/>
      <c r="AV39" s="95"/>
      <c r="AW39" s="95"/>
      <c r="AX39" s="95"/>
      <c r="AY39" s="95"/>
      <c r="AZ39" s="95"/>
      <c r="BA39" s="95"/>
      <c r="BB39" s="95"/>
      <c r="BC39" s="95"/>
      <c r="BD39" s="95"/>
      <c r="BE39" s="95"/>
      <c r="BF39" s="95"/>
      <c r="BG39" s="95"/>
      <c r="BH39" s="95"/>
      <c r="BI39" s="95"/>
      <c r="BJ39" s="95"/>
      <c r="BK39" s="95"/>
      <c r="BL39" s="95"/>
      <c r="BM39" s="95"/>
      <c r="BN39" s="95"/>
      <c r="BO39" s="95"/>
      <c r="BP39" s="95"/>
      <c r="BQ39" s="95"/>
      <c r="BR39" s="95"/>
      <c r="BS39" s="95"/>
      <c r="BT39" s="95"/>
      <c r="BU39" s="95"/>
      <c r="BV39" s="95"/>
      <c r="BW39" s="95"/>
      <c r="BX39" s="95"/>
      <c r="BY39" s="95"/>
      <c r="BZ39" s="95"/>
      <c r="CA39" s="95"/>
      <c r="CB39" s="95"/>
    </row>
    <row r="40" spans="1:96" ht="27.95" customHeight="1" x14ac:dyDescent="0.3">
      <c r="A40" s="57"/>
      <c r="B40" s="8" t="s">
        <v>32</v>
      </c>
      <c r="C40" s="8" t="s">
        <v>33</v>
      </c>
      <c r="D40" s="8" t="s">
        <v>2</v>
      </c>
      <c r="E40" s="187">
        <v>3.5383224200000001</v>
      </c>
      <c r="F40" s="11">
        <f t="shared" si="22"/>
        <v>2.963212382251724E-3</v>
      </c>
      <c r="G40" s="198"/>
      <c r="H40" s="27" t="s">
        <v>141</v>
      </c>
      <c r="I40" s="19">
        <v>43494</v>
      </c>
      <c r="J40" s="28" t="s">
        <v>155</v>
      </c>
      <c r="K40" s="20">
        <v>84</v>
      </c>
      <c r="L40" s="9" t="s">
        <v>148</v>
      </c>
      <c r="M40" s="19">
        <v>45870</v>
      </c>
      <c r="N40" s="9" t="s">
        <v>128</v>
      </c>
      <c r="O40" s="12"/>
      <c r="P40" s="63">
        <f t="shared" si="23"/>
        <v>8.9301703204245211</v>
      </c>
      <c r="Q40" s="63">
        <f t="shared" si="24"/>
        <v>0</v>
      </c>
      <c r="R40" s="63">
        <f t="shared" si="25"/>
        <v>0</v>
      </c>
      <c r="S40" s="63">
        <f t="shared" si="26"/>
        <v>0</v>
      </c>
      <c r="T40" s="63">
        <f t="shared" si="27"/>
        <v>0</v>
      </c>
      <c r="U40" s="63">
        <f t="shared" si="28"/>
        <v>0</v>
      </c>
      <c r="V40" s="63">
        <f t="shared" si="29"/>
        <v>0</v>
      </c>
      <c r="W40" s="63">
        <f t="shared" si="30"/>
        <v>0</v>
      </c>
      <c r="X40" s="63">
        <f t="shared" si="31"/>
        <v>0</v>
      </c>
      <c r="Y40" s="63">
        <f t="shared" si="32"/>
        <v>0</v>
      </c>
      <c r="Z40" s="63">
        <f t="shared" si="33"/>
        <v>0</v>
      </c>
      <c r="AA40" s="63">
        <f t="shared" si="34"/>
        <v>0</v>
      </c>
      <c r="AB40" s="95"/>
      <c r="AE40" s="95"/>
      <c r="AJ40" s="95"/>
      <c r="AK40" s="95"/>
      <c r="AL40" s="95"/>
      <c r="AM40" s="95"/>
      <c r="AN40" s="95"/>
      <c r="AO40" s="95"/>
      <c r="AP40" s="95"/>
      <c r="AQ40" s="95"/>
      <c r="AR40" s="95"/>
      <c r="AS40" s="95"/>
      <c r="AT40" s="95"/>
      <c r="AU40" s="95"/>
      <c r="AV40" s="95"/>
      <c r="AW40" s="95"/>
      <c r="AX40" s="95"/>
      <c r="AY40" s="95"/>
      <c r="AZ40" s="95"/>
      <c r="BA40" s="95"/>
      <c r="BB40" s="95"/>
      <c r="BC40" s="95"/>
      <c r="BD40" s="95"/>
      <c r="BE40" s="95"/>
      <c r="BF40" s="95"/>
      <c r="BG40" s="95"/>
      <c r="BH40" s="95"/>
      <c r="BI40" s="95"/>
      <c r="BJ40" s="95"/>
      <c r="BK40" s="95"/>
      <c r="BL40" s="95"/>
      <c r="BM40" s="95"/>
      <c r="BN40" s="95"/>
      <c r="BO40" s="95"/>
      <c r="BP40" s="95"/>
      <c r="BQ40" s="95"/>
      <c r="BR40" s="95"/>
      <c r="BS40" s="95"/>
      <c r="BT40" s="95"/>
      <c r="BU40" s="95"/>
      <c r="BV40" s="95"/>
      <c r="BW40" s="95"/>
      <c r="BX40" s="95"/>
      <c r="BY40" s="95"/>
      <c r="BZ40" s="95"/>
      <c r="CA40" s="95"/>
      <c r="CB40" s="95"/>
    </row>
    <row r="41" spans="1:96" ht="27.95" customHeight="1" x14ac:dyDescent="0.3">
      <c r="A41" s="57"/>
      <c r="B41" s="8" t="s">
        <v>157</v>
      </c>
      <c r="C41" s="8" t="s">
        <v>158</v>
      </c>
      <c r="D41" s="8" t="s">
        <v>2</v>
      </c>
      <c r="E41" s="187">
        <v>0</v>
      </c>
      <c r="F41" s="11">
        <f t="shared" si="22"/>
        <v>0</v>
      </c>
      <c r="G41" s="198"/>
      <c r="H41" s="27" t="s">
        <v>141</v>
      </c>
      <c r="I41" s="19">
        <v>45098</v>
      </c>
      <c r="J41" s="28" t="s">
        <v>159</v>
      </c>
      <c r="K41" s="20">
        <v>24</v>
      </c>
      <c r="L41" s="9" t="s">
        <v>147</v>
      </c>
      <c r="M41" s="19">
        <v>45829</v>
      </c>
      <c r="N41" s="9" t="s">
        <v>128</v>
      </c>
      <c r="O41" s="12"/>
      <c r="P41" s="63">
        <f t="shared" si="23"/>
        <v>2294.9690981600002</v>
      </c>
      <c r="Q41" s="63">
        <f t="shared" si="24"/>
        <v>0</v>
      </c>
      <c r="R41" s="63">
        <f t="shared" si="25"/>
        <v>0</v>
      </c>
      <c r="S41" s="63">
        <f t="shared" si="26"/>
        <v>0</v>
      </c>
      <c r="T41" s="63">
        <f t="shared" si="27"/>
        <v>0</v>
      </c>
      <c r="U41" s="63">
        <f t="shared" si="28"/>
        <v>0</v>
      </c>
      <c r="V41" s="63">
        <f t="shared" si="29"/>
        <v>0</v>
      </c>
      <c r="W41" s="63">
        <f t="shared" si="30"/>
        <v>0</v>
      </c>
      <c r="X41" s="63">
        <f t="shared" si="31"/>
        <v>0</v>
      </c>
      <c r="Y41" s="63">
        <f t="shared" si="32"/>
        <v>0</v>
      </c>
      <c r="Z41" s="63">
        <f t="shared" si="33"/>
        <v>0</v>
      </c>
      <c r="AA41" s="63">
        <f t="shared" si="34"/>
        <v>0</v>
      </c>
      <c r="AB41" s="95"/>
      <c r="AE41" s="95"/>
      <c r="AJ41" s="95"/>
      <c r="AK41" s="95"/>
      <c r="AL41" s="95"/>
      <c r="AM41" s="95"/>
      <c r="AN41" s="95"/>
      <c r="AO41" s="95"/>
      <c r="AP41" s="95"/>
      <c r="AQ41" s="95"/>
      <c r="AR41" s="95"/>
      <c r="AS41" s="95"/>
      <c r="AT41" s="95"/>
      <c r="AU41" s="95"/>
      <c r="AV41" s="95"/>
      <c r="AW41" s="95"/>
      <c r="AX41" s="95"/>
      <c r="AY41" s="95"/>
      <c r="AZ41" s="95"/>
      <c r="BA41" s="95"/>
      <c r="BB41" s="95"/>
      <c r="BC41" s="95"/>
      <c r="BD41" s="95"/>
      <c r="BE41" s="95"/>
      <c r="BF41" s="95"/>
      <c r="BG41" s="95"/>
      <c r="BH41" s="95"/>
      <c r="BI41" s="95"/>
      <c r="BJ41" s="95"/>
      <c r="BK41" s="95"/>
      <c r="BL41" s="95"/>
      <c r="BM41" s="95"/>
      <c r="BN41" s="95"/>
      <c r="BO41" s="95"/>
      <c r="BP41" s="95"/>
      <c r="BQ41" s="95"/>
      <c r="BR41" s="95"/>
      <c r="BS41" s="95"/>
      <c r="BT41" s="95"/>
      <c r="BU41" s="95"/>
      <c r="BV41" s="95"/>
      <c r="BW41" s="95"/>
      <c r="BX41" s="95"/>
      <c r="BY41" s="95"/>
      <c r="BZ41" s="95"/>
      <c r="CA41" s="95"/>
      <c r="CB41" s="95"/>
    </row>
    <row r="42" spans="1:96" ht="27.95" customHeight="1" x14ac:dyDescent="0.3">
      <c r="A42" s="57"/>
      <c r="B42" s="8" t="s">
        <v>124</v>
      </c>
      <c r="C42" s="8" t="s">
        <v>125</v>
      </c>
      <c r="D42" s="8" t="s">
        <v>2</v>
      </c>
      <c r="E42" s="187">
        <v>0</v>
      </c>
      <c r="F42" s="11">
        <f t="shared" si="22"/>
        <v>0</v>
      </c>
      <c r="G42" s="198"/>
      <c r="H42" s="27" t="s">
        <v>141</v>
      </c>
      <c r="I42" s="19">
        <v>44385</v>
      </c>
      <c r="J42" s="28" t="s">
        <v>154</v>
      </c>
      <c r="K42" s="20">
        <v>48</v>
      </c>
      <c r="L42" s="9" t="s">
        <v>147</v>
      </c>
      <c r="M42" s="19">
        <v>45805</v>
      </c>
      <c r="N42" s="9" t="s">
        <v>128</v>
      </c>
      <c r="O42" s="12"/>
      <c r="P42" s="63">
        <f t="shared" si="23"/>
        <v>458.1418059799791</v>
      </c>
      <c r="Q42" s="63">
        <f t="shared" si="24"/>
        <v>0</v>
      </c>
      <c r="R42" s="63">
        <f t="shared" si="25"/>
        <v>0</v>
      </c>
      <c r="S42" s="63">
        <f t="shared" si="26"/>
        <v>0</v>
      </c>
      <c r="T42" s="63">
        <f t="shared" si="27"/>
        <v>0</v>
      </c>
      <c r="U42" s="63">
        <f t="shared" si="28"/>
        <v>0</v>
      </c>
      <c r="V42" s="63">
        <f t="shared" si="29"/>
        <v>0</v>
      </c>
      <c r="W42" s="63">
        <f t="shared" si="30"/>
        <v>0</v>
      </c>
      <c r="X42" s="63">
        <f t="shared" si="31"/>
        <v>0</v>
      </c>
      <c r="Y42" s="63">
        <f t="shared" si="32"/>
        <v>0</v>
      </c>
      <c r="Z42" s="63">
        <f t="shared" si="33"/>
        <v>0</v>
      </c>
      <c r="AA42" s="63">
        <f t="shared" si="34"/>
        <v>0</v>
      </c>
      <c r="AB42" s="95"/>
      <c r="AE42" s="95"/>
      <c r="AJ42" s="95"/>
      <c r="AK42" s="95"/>
      <c r="AL42" s="95"/>
      <c r="AM42" s="95"/>
      <c r="AN42" s="95"/>
      <c r="AO42" s="95"/>
      <c r="AP42" s="95"/>
      <c r="AQ42" s="95"/>
      <c r="AR42" s="95"/>
      <c r="AS42" s="95"/>
      <c r="AT42" s="95"/>
      <c r="AU42" s="95"/>
      <c r="AV42" s="95"/>
      <c r="AW42" s="95"/>
      <c r="AX42" s="95"/>
      <c r="AY42" s="95"/>
      <c r="AZ42" s="95"/>
      <c r="BA42" s="95"/>
      <c r="BB42" s="95"/>
      <c r="BC42" s="95"/>
      <c r="BD42" s="95"/>
      <c r="BE42" s="95"/>
      <c r="BF42" s="95"/>
      <c r="BG42" s="95"/>
      <c r="BH42" s="95"/>
      <c r="BI42" s="95"/>
      <c r="BJ42" s="95"/>
      <c r="BK42" s="95"/>
      <c r="BL42" s="95"/>
      <c r="BM42" s="95"/>
      <c r="BN42" s="95"/>
      <c r="BO42" s="95"/>
      <c r="BP42" s="95"/>
      <c r="BQ42" s="95"/>
      <c r="BR42" s="95"/>
      <c r="BS42" s="95"/>
      <c r="BT42" s="95"/>
      <c r="BU42" s="95"/>
      <c r="BV42" s="95"/>
      <c r="BW42" s="95"/>
      <c r="BX42" s="95"/>
      <c r="BY42" s="95"/>
      <c r="BZ42" s="95"/>
      <c r="CA42" s="95"/>
      <c r="CB42" s="95"/>
    </row>
    <row r="43" spans="1:96" ht="6.75" customHeight="1" x14ac:dyDescent="0.3">
      <c r="A43" s="57"/>
      <c r="B43" s="14"/>
      <c r="C43" s="12"/>
      <c r="D43" s="12"/>
      <c r="E43" s="12"/>
      <c r="F43" s="124"/>
      <c r="G43" s="12"/>
      <c r="H43" s="12"/>
      <c r="I43" s="12"/>
      <c r="J43" s="12"/>
      <c r="K43" s="12"/>
      <c r="L43" s="12"/>
      <c r="M43" s="12"/>
      <c r="N43" s="12"/>
      <c r="O43" s="12"/>
      <c r="P43" s="64"/>
      <c r="Q43" s="64"/>
      <c r="R43" s="64"/>
      <c r="S43" s="64"/>
      <c r="T43" s="65"/>
      <c r="U43" s="65"/>
      <c r="V43" s="65"/>
      <c r="W43" s="65"/>
      <c r="X43" s="65"/>
      <c r="Y43" s="65"/>
      <c r="Z43" s="65"/>
      <c r="AA43" s="65"/>
      <c r="AB43" s="65"/>
      <c r="AE43" s="65"/>
      <c r="AJ43" s="65"/>
      <c r="AK43" s="65"/>
      <c r="AL43" s="65"/>
      <c r="AM43" s="65"/>
      <c r="AN43" s="65"/>
      <c r="AO43" s="65"/>
      <c r="AP43" s="65"/>
      <c r="AQ43" s="65"/>
      <c r="AR43" s="65"/>
      <c r="AS43" s="65"/>
      <c r="AT43" s="65"/>
      <c r="AU43" s="65"/>
      <c r="AV43" s="65"/>
      <c r="AW43" s="65"/>
      <c r="AX43" s="65"/>
      <c r="AY43" s="65"/>
      <c r="AZ43" s="65"/>
      <c r="BA43" s="65"/>
      <c r="BB43" s="65"/>
      <c r="BC43" s="65"/>
      <c r="BD43" s="65"/>
      <c r="BE43" s="65"/>
      <c r="BF43" s="65"/>
      <c r="BG43" s="65"/>
      <c r="BH43" s="65"/>
      <c r="BI43" s="65"/>
      <c r="BJ43" s="65"/>
      <c r="BK43" s="65"/>
      <c r="BL43" s="65"/>
      <c r="BM43" s="65"/>
      <c r="BN43" s="65"/>
      <c r="BO43" s="65"/>
      <c r="BP43" s="65"/>
      <c r="BQ43" s="65"/>
      <c r="BR43" s="65"/>
      <c r="BS43" s="65"/>
      <c r="BT43" s="65"/>
      <c r="BU43" s="65"/>
      <c r="BV43" s="65"/>
      <c r="BW43" s="65"/>
      <c r="BX43" s="65"/>
      <c r="BY43" s="65"/>
      <c r="BZ43" s="65"/>
      <c r="CA43" s="65"/>
      <c r="CB43" s="65"/>
    </row>
    <row r="44" spans="1:96" ht="29.25" customHeight="1" x14ac:dyDescent="0.3">
      <c r="B44" s="290" t="s">
        <v>46</v>
      </c>
      <c r="C44" s="291"/>
      <c r="D44" s="291"/>
      <c r="E44" s="87"/>
      <c r="F44" s="25">
        <f>+SUM($F$9,$F$14,$F$17,$F$33)</f>
        <v>699.28579753769657</v>
      </c>
      <c r="G44" s="268"/>
      <c r="H44" s="26"/>
      <c r="I44" s="24"/>
      <c r="J44" s="24"/>
      <c r="K44" s="24"/>
      <c r="L44" s="24"/>
      <c r="M44" s="24"/>
      <c r="N44" s="24"/>
      <c r="O44" s="24"/>
      <c r="P44" s="166">
        <f t="shared" ref="P44:AA44" si="35">+P33+P17+P14+P9</f>
        <v>87375.544354738697</v>
      </c>
      <c r="Q44" s="166">
        <f t="shared" si="35"/>
        <v>127.95534223752206</v>
      </c>
      <c r="R44" s="166">
        <f t="shared" si="35"/>
        <v>189308.20073423529</v>
      </c>
      <c r="S44" s="166">
        <f t="shared" si="35"/>
        <v>118.22916774701167</v>
      </c>
      <c r="T44" s="166">
        <f t="shared" si="35"/>
        <v>21155.623405025628</v>
      </c>
      <c r="U44" s="166">
        <f t="shared" si="35"/>
        <v>112.37652446725647</v>
      </c>
      <c r="V44" s="166">
        <f t="shared" si="35"/>
        <v>7938.99880656202</v>
      </c>
      <c r="W44" s="166">
        <f t="shared" si="35"/>
        <v>106.22198247004152</v>
      </c>
      <c r="X44" s="166">
        <f t="shared" si="35"/>
        <v>1238.0602358789849</v>
      </c>
      <c r="Y44" s="166">
        <f t="shared" si="35"/>
        <v>60.292169770591414</v>
      </c>
      <c r="Z44" s="166">
        <f t="shared" si="35"/>
        <v>282.36597196120454</v>
      </c>
      <c r="AA44" s="166">
        <f t="shared" si="35"/>
        <v>13.138003041844204</v>
      </c>
      <c r="AB44" s="97"/>
      <c r="AE44" s="97"/>
      <c r="AJ44" s="97"/>
      <c r="AK44" s="97"/>
      <c r="AL44" s="97"/>
      <c r="AM44" s="97"/>
      <c r="AN44" s="97"/>
      <c r="AO44" s="97"/>
      <c r="AP44" s="97"/>
      <c r="AQ44" s="97"/>
      <c r="AR44" s="97"/>
      <c r="AS44" s="97"/>
      <c r="AT44" s="97"/>
      <c r="AU44" s="97"/>
      <c r="AV44" s="97"/>
      <c r="AW44" s="97"/>
      <c r="AX44" s="97"/>
      <c r="AY44" s="97"/>
      <c r="AZ44" s="97"/>
      <c r="BA44" s="97"/>
      <c r="BB44" s="97"/>
      <c r="BC44" s="97"/>
      <c r="BD44" s="97"/>
      <c r="BE44" s="97"/>
      <c r="BF44" s="97"/>
      <c r="BG44" s="97"/>
      <c r="BH44" s="97"/>
      <c r="BI44" s="97"/>
      <c r="BJ44" s="97"/>
      <c r="BK44" s="97"/>
      <c r="BL44" s="97"/>
      <c r="BM44" s="97"/>
      <c r="BN44" s="97"/>
      <c r="BO44" s="97"/>
      <c r="BP44" s="97"/>
      <c r="BQ44" s="97"/>
      <c r="BR44" s="97"/>
      <c r="BS44" s="97"/>
      <c r="BT44" s="97"/>
      <c r="BU44" s="97"/>
      <c r="BV44" s="97"/>
      <c r="BW44" s="97"/>
      <c r="BX44" s="97"/>
      <c r="BY44" s="97"/>
      <c r="BZ44" s="97"/>
      <c r="CA44" s="97"/>
      <c r="CB44" s="97"/>
    </row>
    <row r="45" spans="1:96" x14ac:dyDescent="0.3">
      <c r="B45" s="26"/>
      <c r="C45" s="26"/>
      <c r="D45" s="26"/>
      <c r="E45" s="15"/>
      <c r="F45" s="106"/>
      <c r="G45" s="192"/>
      <c r="H45" s="26"/>
      <c r="I45" s="26"/>
      <c r="J45" s="26"/>
      <c r="K45" s="26"/>
      <c r="L45" s="26"/>
      <c r="M45" s="26"/>
      <c r="N45" s="26"/>
      <c r="O45" s="80"/>
      <c r="P45" s="79"/>
      <c r="Q45" s="79"/>
      <c r="R45" s="79"/>
      <c r="S45" s="79"/>
      <c r="T45" s="79"/>
      <c r="U45" s="79"/>
      <c r="V45" s="79"/>
      <c r="W45" s="79"/>
      <c r="X45" s="79"/>
      <c r="Y45" s="79"/>
      <c r="Z45" s="79"/>
      <c r="AA45" s="79"/>
      <c r="AB45" s="79"/>
      <c r="AC45" s="79"/>
      <c r="AD45" s="79"/>
      <c r="AE45" s="79"/>
      <c r="AF45" s="79"/>
      <c r="AG45" s="79"/>
      <c r="AH45" s="79"/>
      <c r="AI45" s="79"/>
      <c r="AJ45" s="79"/>
      <c r="AK45" s="79"/>
      <c r="AL45" s="79"/>
      <c r="AM45" s="79"/>
      <c r="AN45" s="79"/>
      <c r="AO45" s="79"/>
      <c r="AP45" s="79"/>
      <c r="AQ45" s="79"/>
      <c r="AR45" s="79"/>
      <c r="AS45" s="79"/>
      <c r="AT45" s="79"/>
      <c r="AU45" s="79"/>
      <c r="AV45" s="79"/>
      <c r="AW45" s="79"/>
      <c r="AX45" s="79"/>
      <c r="AY45" s="79"/>
      <c r="AZ45" s="79"/>
      <c r="BA45" s="79"/>
      <c r="BB45" s="79"/>
      <c r="BC45" s="79"/>
      <c r="BD45" s="79"/>
      <c r="BE45" s="79"/>
      <c r="BF45" s="79"/>
      <c r="BG45" s="79"/>
      <c r="BH45" s="79"/>
      <c r="BI45" s="79"/>
      <c r="BJ45" s="79"/>
      <c r="BK45" s="79"/>
      <c r="BL45" s="79"/>
      <c r="BM45" s="79"/>
      <c r="BN45" s="79"/>
      <c r="BO45" s="79"/>
      <c r="BP45" s="79"/>
      <c r="BQ45" s="79"/>
      <c r="BR45" s="79"/>
      <c r="BS45" s="79"/>
      <c r="BT45" s="79"/>
      <c r="BU45" s="79"/>
      <c r="BV45" s="79"/>
      <c r="BW45" s="79"/>
      <c r="BX45" s="79"/>
      <c r="BY45" s="79"/>
      <c r="BZ45" s="79"/>
      <c r="CA45" s="79"/>
      <c r="CB45" s="79"/>
      <c r="CC45" s="79"/>
      <c r="CD45" s="79"/>
      <c r="CE45" s="79"/>
      <c r="CF45" s="79"/>
      <c r="CG45" s="79"/>
      <c r="CH45" s="79"/>
      <c r="CI45" s="79"/>
      <c r="CJ45" s="79"/>
      <c r="CK45" s="79"/>
      <c r="CL45" s="79"/>
      <c r="CM45" s="79"/>
      <c r="CN45" s="79"/>
      <c r="CO45" s="79"/>
      <c r="CP45" s="79"/>
      <c r="CQ45" s="79"/>
      <c r="CR45" s="79"/>
    </row>
    <row r="46" spans="1:96" x14ac:dyDescent="0.3">
      <c r="B46" s="14"/>
      <c r="C46" s="12"/>
      <c r="D46" s="12"/>
      <c r="E46" s="15"/>
      <c r="F46" s="106"/>
      <c r="G46" s="26"/>
      <c r="H46" s="26"/>
      <c r="I46" s="26"/>
      <c r="J46" s="26"/>
      <c r="K46" s="26"/>
      <c r="L46" s="26"/>
      <c r="M46" s="26"/>
      <c r="N46" s="26"/>
      <c r="O46" s="26"/>
      <c r="P46" s="104"/>
      <c r="Q46" s="104"/>
      <c r="R46" s="104"/>
      <c r="S46" s="104"/>
      <c r="T46" s="104"/>
      <c r="U46" s="104"/>
      <c r="V46" s="104"/>
      <c r="W46" s="104"/>
      <c r="X46" s="104"/>
      <c r="Y46" s="104"/>
      <c r="Z46" s="104"/>
      <c r="AA46" s="104"/>
      <c r="AB46" s="104"/>
      <c r="AC46" s="104"/>
      <c r="AD46" s="104"/>
      <c r="AE46" s="104"/>
      <c r="AF46" s="30"/>
      <c r="AG46" s="30"/>
      <c r="AH46" s="30"/>
      <c r="AI46" s="30"/>
      <c r="AJ46" s="30"/>
      <c r="AK46" s="30"/>
      <c r="AL46" s="30"/>
      <c r="AM46" s="30"/>
      <c r="AN46" s="30"/>
      <c r="AO46" s="30"/>
      <c r="AP46" s="30"/>
      <c r="AQ46" s="30"/>
      <c r="AR46" s="30"/>
      <c r="AS46" s="30"/>
      <c r="AT46" s="30"/>
      <c r="AU46" s="30"/>
      <c r="AV46" s="30"/>
      <c r="AW46" s="30"/>
      <c r="AX46" s="30"/>
      <c r="AY46" s="30"/>
      <c r="AZ46" s="30"/>
      <c r="BA46" s="30"/>
      <c r="BB46" s="30"/>
      <c r="BC46" s="30"/>
      <c r="BD46" s="30"/>
      <c r="BE46" s="30"/>
      <c r="BF46" s="30"/>
      <c r="BG46" s="30"/>
      <c r="BH46" s="30"/>
      <c r="BI46" s="30"/>
      <c r="BJ46" s="30"/>
      <c r="BK46" s="30"/>
      <c r="BL46" s="30"/>
      <c r="BM46" s="30"/>
      <c r="BN46" s="30"/>
      <c r="BO46" s="30"/>
      <c r="BP46" s="30"/>
      <c r="BQ46" s="30"/>
      <c r="BR46" s="30"/>
      <c r="BS46" s="30"/>
      <c r="BT46" s="30"/>
      <c r="BU46" s="30"/>
      <c r="BV46" s="30"/>
      <c r="BW46" s="30"/>
      <c r="BX46" s="30"/>
      <c r="BY46" s="30"/>
      <c r="BZ46" s="30"/>
      <c r="CA46" s="30"/>
      <c r="CB46" s="30"/>
      <c r="CC46" s="30"/>
      <c r="CD46" s="30"/>
      <c r="CE46" s="30"/>
      <c r="CF46" s="30"/>
      <c r="CG46" s="30"/>
      <c r="CH46" s="30"/>
      <c r="CI46" s="30"/>
      <c r="CJ46" s="30"/>
      <c r="CK46" s="30"/>
      <c r="CL46" s="30"/>
      <c r="CM46" s="30"/>
      <c r="CN46" s="30"/>
      <c r="CO46" s="30"/>
      <c r="CP46" s="30"/>
      <c r="CQ46" s="30"/>
      <c r="CR46" s="30"/>
    </row>
    <row r="47" spans="1:96" x14ac:dyDescent="0.3">
      <c r="B47" s="295" t="s">
        <v>221</v>
      </c>
      <c r="C47" s="295"/>
      <c r="D47" s="295"/>
      <c r="E47" s="295"/>
      <c r="F47" s="295"/>
      <c r="G47" s="295"/>
      <c r="H47" s="295"/>
      <c r="I47" s="295"/>
      <c r="J47" s="295"/>
      <c r="K47" s="295"/>
      <c r="L47" s="295"/>
      <c r="M47" s="295"/>
      <c r="N47" s="295"/>
      <c r="O47" s="26"/>
      <c r="P47" s="30"/>
      <c r="Q47" s="30"/>
      <c r="R47" s="30"/>
      <c r="S47" s="30"/>
      <c r="T47" s="30"/>
      <c r="U47" s="30"/>
      <c r="V47" s="30"/>
      <c r="W47" s="30"/>
      <c r="X47" s="30"/>
      <c r="Y47" s="30"/>
      <c r="Z47" s="30"/>
      <c r="AA47" s="30"/>
      <c r="AB47" s="30"/>
      <c r="AC47" s="30"/>
      <c r="AD47" s="30"/>
      <c r="AE47" s="30"/>
      <c r="AF47" s="30"/>
      <c r="AG47" s="30"/>
      <c r="AH47" s="30"/>
      <c r="AI47" s="30"/>
      <c r="AJ47" s="30"/>
      <c r="AK47" s="30"/>
      <c r="AL47" s="30"/>
      <c r="AM47" s="30"/>
      <c r="AN47" s="30"/>
      <c r="AO47" s="30"/>
      <c r="AP47" s="30"/>
      <c r="AQ47" s="30"/>
      <c r="AR47" s="30"/>
      <c r="AS47" s="30"/>
      <c r="AT47" s="30"/>
      <c r="AU47" s="30"/>
      <c r="AV47" s="30"/>
      <c r="AW47" s="30"/>
      <c r="AX47" s="30"/>
      <c r="AY47" s="30"/>
      <c r="AZ47" s="30"/>
      <c r="BA47" s="30"/>
      <c r="BB47" s="30"/>
      <c r="BC47" s="30"/>
      <c r="BD47" s="30"/>
      <c r="BE47" s="30"/>
      <c r="BF47" s="30"/>
      <c r="BG47" s="30"/>
      <c r="BH47" s="30"/>
      <c r="BI47" s="30"/>
      <c r="BJ47" s="30"/>
      <c r="BK47" s="30"/>
      <c r="BL47" s="30"/>
      <c r="BM47" s="30"/>
      <c r="BN47" s="30"/>
      <c r="BO47" s="30"/>
      <c r="BP47" s="30"/>
      <c r="BQ47" s="30"/>
      <c r="BR47" s="30"/>
      <c r="BS47" s="30"/>
      <c r="BT47" s="30"/>
      <c r="BU47" s="30"/>
      <c r="BV47" s="30"/>
      <c r="BW47" s="30"/>
      <c r="BX47" s="30"/>
      <c r="BY47" s="30"/>
      <c r="BZ47" s="30"/>
      <c r="CA47" s="30"/>
      <c r="CB47" s="30"/>
      <c r="CC47" s="30"/>
      <c r="CD47" s="30"/>
      <c r="CE47" s="30"/>
      <c r="CF47" s="30"/>
      <c r="CG47" s="30"/>
      <c r="CH47" s="30"/>
      <c r="CI47" s="30"/>
      <c r="CJ47" s="30"/>
      <c r="CK47" s="30"/>
      <c r="CL47" s="30"/>
      <c r="CM47" s="30"/>
      <c r="CN47" s="30"/>
      <c r="CO47" s="30"/>
      <c r="CP47" s="30"/>
      <c r="CQ47" s="30"/>
      <c r="CR47" s="30"/>
    </row>
    <row r="48" spans="1:96" x14ac:dyDescent="0.3">
      <c r="B48" s="295" t="s">
        <v>245</v>
      </c>
      <c r="C48" s="295"/>
      <c r="D48" s="295"/>
      <c r="E48" s="295"/>
      <c r="F48" s="295"/>
      <c r="G48" s="295"/>
      <c r="H48" s="295"/>
      <c r="I48" s="295"/>
      <c r="J48" s="295"/>
      <c r="K48" s="295"/>
      <c r="L48" s="295"/>
      <c r="M48" s="295"/>
      <c r="N48" s="295"/>
      <c r="O48" s="26"/>
      <c r="P48" s="30"/>
      <c r="Q48" s="30"/>
      <c r="R48" s="30"/>
      <c r="S48" s="30"/>
      <c r="T48" s="30"/>
      <c r="U48" s="30"/>
      <c r="V48" s="30"/>
      <c r="W48" s="30"/>
      <c r="X48" s="30"/>
      <c r="Y48" s="30"/>
      <c r="Z48" s="30"/>
      <c r="AA48" s="30"/>
      <c r="AB48" s="30"/>
      <c r="AC48" s="30"/>
      <c r="AD48" s="30"/>
      <c r="AE48" s="30"/>
      <c r="AF48" s="30"/>
      <c r="AG48" s="30"/>
      <c r="AH48" s="30"/>
      <c r="AI48" s="30"/>
      <c r="AJ48" s="30"/>
      <c r="AK48" s="30"/>
      <c r="AL48" s="30"/>
      <c r="AM48" s="30"/>
      <c r="AN48" s="30"/>
      <c r="AO48" s="30"/>
      <c r="AP48" s="30"/>
      <c r="AQ48" s="30"/>
      <c r="AR48" s="30"/>
      <c r="AS48" s="30"/>
      <c r="AT48" s="30"/>
      <c r="AU48" s="30"/>
      <c r="AV48" s="30"/>
      <c r="AW48" s="30"/>
      <c r="AX48" s="30"/>
      <c r="AY48" s="30"/>
      <c r="AZ48" s="30"/>
      <c r="BA48" s="30"/>
      <c r="BB48" s="30"/>
      <c r="BC48" s="30"/>
      <c r="BD48" s="30"/>
      <c r="BE48" s="30"/>
      <c r="BF48" s="30"/>
      <c r="BG48" s="30"/>
      <c r="BH48" s="30"/>
      <c r="BI48" s="30"/>
      <c r="BJ48" s="30"/>
      <c r="BK48" s="30"/>
      <c r="BL48" s="30"/>
      <c r="BM48" s="30"/>
      <c r="BN48" s="30"/>
      <c r="BO48" s="30"/>
      <c r="BP48" s="30"/>
      <c r="BQ48" s="30"/>
      <c r="BR48" s="30"/>
      <c r="BS48" s="30"/>
      <c r="BT48" s="30"/>
      <c r="BU48" s="30"/>
      <c r="BV48" s="30"/>
      <c r="BW48" s="30"/>
      <c r="BX48" s="30"/>
      <c r="BY48" s="30"/>
      <c r="BZ48" s="30"/>
      <c r="CA48" s="30"/>
      <c r="CB48" s="30"/>
      <c r="CC48" s="30"/>
      <c r="CD48" s="30"/>
      <c r="CE48" s="30"/>
      <c r="CF48" s="30"/>
      <c r="CG48" s="30"/>
      <c r="CH48" s="30"/>
      <c r="CI48" s="30"/>
      <c r="CJ48" s="30"/>
      <c r="CK48" s="30"/>
      <c r="CL48" s="30"/>
      <c r="CM48" s="30"/>
      <c r="CN48" s="30"/>
      <c r="CO48" s="30"/>
      <c r="CP48" s="30"/>
      <c r="CQ48" s="30"/>
      <c r="CR48" s="30"/>
    </row>
    <row r="49" spans="1:96" x14ac:dyDescent="0.3">
      <c r="B49" s="26"/>
      <c r="C49" s="26"/>
      <c r="D49" s="26"/>
      <c r="E49" s="26"/>
      <c r="F49" s="106"/>
      <c r="G49" s="26"/>
      <c r="H49" s="26"/>
      <c r="I49" s="26"/>
      <c r="J49" s="26"/>
      <c r="K49" s="26"/>
      <c r="L49" s="26"/>
      <c r="M49" s="26"/>
      <c r="N49" s="26"/>
      <c r="O49" s="26"/>
      <c r="P49" s="30"/>
      <c r="Q49" s="30"/>
      <c r="R49" s="30"/>
      <c r="S49" s="30"/>
      <c r="T49" s="30"/>
      <c r="U49" s="30"/>
      <c r="V49" s="30"/>
      <c r="W49" s="30"/>
      <c r="X49" s="30"/>
      <c r="Y49" s="30"/>
      <c r="Z49" s="30"/>
      <c r="AA49" s="30"/>
      <c r="AB49" s="30"/>
      <c r="AC49" s="30"/>
      <c r="AD49" s="30"/>
      <c r="AE49" s="30"/>
      <c r="AF49" s="30"/>
      <c r="AG49" s="30"/>
      <c r="AH49" s="30"/>
      <c r="AI49" s="30"/>
      <c r="AJ49" s="30"/>
      <c r="AK49" s="30"/>
      <c r="AL49" s="30"/>
      <c r="AM49" s="30"/>
      <c r="AN49" s="30"/>
      <c r="AO49" s="30"/>
      <c r="AP49" s="30"/>
      <c r="AQ49" s="30"/>
      <c r="AR49" s="30"/>
      <c r="AS49" s="30"/>
      <c r="AT49" s="30"/>
      <c r="AU49" s="30"/>
      <c r="AV49" s="30"/>
      <c r="AW49" s="30"/>
      <c r="AX49" s="30"/>
      <c r="AY49" s="30"/>
      <c r="AZ49" s="30"/>
      <c r="BA49" s="30"/>
      <c r="BB49" s="30"/>
      <c r="BC49" s="30"/>
      <c r="BD49" s="30"/>
      <c r="BE49" s="30"/>
      <c r="BF49" s="30"/>
      <c r="BG49" s="30"/>
      <c r="BH49" s="30"/>
      <c r="BI49" s="30"/>
      <c r="BJ49" s="30"/>
      <c r="BK49" s="30"/>
      <c r="BL49" s="30"/>
      <c r="BM49" s="30"/>
      <c r="BN49" s="30"/>
      <c r="BO49" s="30"/>
      <c r="BP49" s="30"/>
      <c r="BQ49" s="30"/>
      <c r="BR49" s="30"/>
      <c r="BS49" s="30"/>
      <c r="BT49" s="30"/>
      <c r="BU49" s="30"/>
      <c r="BV49" s="30"/>
      <c r="BW49" s="30"/>
      <c r="BX49" s="30"/>
      <c r="BY49" s="30"/>
      <c r="BZ49" s="30"/>
      <c r="CA49" s="30"/>
      <c r="CB49" s="30"/>
      <c r="CC49" s="30"/>
      <c r="CD49" s="30"/>
      <c r="CE49" s="30"/>
      <c r="CF49" s="30"/>
      <c r="CG49" s="30"/>
      <c r="CH49" s="30"/>
      <c r="CI49" s="30"/>
      <c r="CJ49" s="30"/>
      <c r="CK49" s="30"/>
      <c r="CL49" s="30"/>
      <c r="CM49" s="30"/>
      <c r="CN49" s="30"/>
      <c r="CO49" s="30"/>
      <c r="CP49" s="30"/>
      <c r="CQ49" s="30"/>
      <c r="CR49" s="30"/>
    </row>
    <row r="50" spans="1:96" x14ac:dyDescent="0.3">
      <c r="B50" s="161" t="s">
        <v>48</v>
      </c>
      <c r="C50" s="189">
        <v>1194.0833</v>
      </c>
      <c r="D50" s="26"/>
      <c r="E50" s="26"/>
      <c r="F50" s="106"/>
      <c r="G50" s="26"/>
      <c r="H50" s="26"/>
      <c r="I50" s="26"/>
      <c r="J50" s="26"/>
      <c r="K50" s="26"/>
      <c r="L50" s="26"/>
      <c r="M50" s="26"/>
      <c r="N50" s="26"/>
      <c r="O50" s="26"/>
      <c r="P50" s="26"/>
      <c r="Q50" s="26"/>
      <c r="R50" s="26"/>
      <c r="S50" s="26"/>
      <c r="T50" s="26"/>
      <c r="U50" s="26"/>
      <c r="V50" s="26"/>
      <c r="W50" s="26"/>
      <c r="X50" s="26"/>
      <c r="Y50" s="26"/>
      <c r="Z50" s="26"/>
    </row>
    <row r="51" spans="1:96" x14ac:dyDescent="0.3">
      <c r="B51" s="161" t="s">
        <v>47</v>
      </c>
      <c r="C51" s="190">
        <v>0.32</v>
      </c>
      <c r="D51" s="26"/>
      <c r="E51" s="52"/>
      <c r="F51" s="106"/>
      <c r="G51" s="26"/>
      <c r="H51" s="26"/>
      <c r="I51" s="26"/>
      <c r="J51" s="26"/>
      <c r="K51" s="26"/>
      <c r="L51" s="26"/>
      <c r="M51" s="26"/>
      <c r="N51" s="26"/>
      <c r="O51" s="26"/>
      <c r="P51" s="26"/>
      <c r="Q51" s="26"/>
      <c r="R51" s="26"/>
      <c r="S51" s="26"/>
      <c r="T51" s="26"/>
      <c r="U51" s="26"/>
      <c r="V51" s="26"/>
      <c r="W51" s="26"/>
      <c r="X51" s="26"/>
      <c r="Y51" s="26"/>
      <c r="Z51" s="26"/>
    </row>
    <row r="52" spans="1:96" x14ac:dyDescent="0.3">
      <c r="B52" s="161" t="s">
        <v>172</v>
      </c>
      <c r="C52" s="228">
        <v>601.93876096302427</v>
      </c>
      <c r="D52" s="26"/>
      <c r="E52" s="26"/>
      <c r="G52" s="26"/>
      <c r="H52" s="26"/>
      <c r="I52" s="26"/>
      <c r="J52" s="26"/>
      <c r="K52" s="26"/>
      <c r="L52" s="26"/>
      <c r="M52" s="26"/>
      <c r="N52" s="26"/>
      <c r="O52" s="26"/>
      <c r="P52" s="26"/>
      <c r="Q52" s="26"/>
      <c r="R52" s="26"/>
      <c r="S52" s="26"/>
      <c r="T52" s="26"/>
      <c r="U52" s="26"/>
      <c r="V52" s="26"/>
      <c r="W52" s="26"/>
      <c r="X52" s="26"/>
      <c r="Y52" s="26"/>
      <c r="Z52" s="26"/>
    </row>
    <row r="53" spans="1:96" x14ac:dyDescent="0.3">
      <c r="D53" s="26"/>
      <c r="Q53" s="18"/>
      <c r="R53" s="18"/>
      <c r="S53" s="18"/>
      <c r="T53" s="18"/>
      <c r="U53" s="18"/>
      <c r="V53" s="18"/>
      <c r="W53" s="18"/>
      <c r="X53" s="18"/>
      <c r="Y53" s="18"/>
      <c r="Z53" s="18"/>
      <c r="AA53" s="18"/>
      <c r="AB53" s="18"/>
      <c r="AC53" s="18"/>
      <c r="AD53" s="18"/>
      <c r="AE53" s="18"/>
      <c r="AF53" s="18"/>
      <c r="AG53" s="18"/>
      <c r="AH53" s="18"/>
      <c r="AI53" s="18"/>
      <c r="AJ53" s="18"/>
      <c r="AK53" s="18"/>
    </row>
    <row r="55" spans="1:96" ht="20.25" x14ac:dyDescent="0.3">
      <c r="B55" s="280" t="s">
        <v>40</v>
      </c>
      <c r="C55" s="280"/>
      <c r="D55" s="280"/>
      <c r="E55" s="280"/>
      <c r="F55" s="280"/>
      <c r="G55" s="280"/>
      <c r="H55" s="280"/>
      <c r="I55" s="280"/>
      <c r="J55" s="280"/>
      <c r="K55" s="280"/>
      <c r="L55" s="280"/>
      <c r="M55" s="280"/>
      <c r="N55" s="280"/>
      <c r="O55" s="280"/>
      <c r="P55" s="280"/>
      <c r="Q55" s="280"/>
      <c r="R55" s="280"/>
      <c r="S55" s="280"/>
      <c r="T55" s="280"/>
      <c r="U55" s="280"/>
    </row>
    <row r="56" spans="1:96" ht="17.25" x14ac:dyDescent="0.3">
      <c r="B56" s="148" t="s">
        <v>44</v>
      </c>
      <c r="C56" s="2"/>
      <c r="D56" s="2"/>
      <c r="E56" s="2"/>
      <c r="F56" s="123"/>
      <c r="G56" s="2"/>
      <c r="H56" s="2"/>
      <c r="I56" s="2"/>
      <c r="J56" s="2"/>
      <c r="K56" s="2"/>
      <c r="L56" s="2"/>
      <c r="M56" s="2"/>
      <c r="N56" s="2"/>
      <c r="O56" s="2"/>
      <c r="P56" s="2"/>
      <c r="Q56" s="2"/>
      <c r="R56" s="2"/>
      <c r="S56" s="2"/>
      <c r="T56" s="2"/>
      <c r="U56" s="2"/>
    </row>
    <row r="57" spans="1:96" x14ac:dyDescent="0.3">
      <c r="G57" s="125"/>
      <c r="H57" s="125"/>
      <c r="I57" s="125"/>
      <c r="J57" s="125"/>
      <c r="K57" s="125"/>
      <c r="L57" s="125"/>
      <c r="M57" s="125"/>
      <c r="N57" s="125"/>
      <c r="O57" s="125"/>
      <c r="P57" s="125"/>
      <c r="Q57" s="125"/>
      <c r="R57" s="125"/>
      <c r="S57" s="125"/>
    </row>
    <row r="58" spans="1:96" ht="32.25" customHeight="1" x14ac:dyDescent="0.3">
      <c r="F58" s="162">
        <v>2025</v>
      </c>
      <c r="G58" s="162">
        <v>2025</v>
      </c>
      <c r="H58" s="162">
        <v>2026</v>
      </c>
      <c r="I58" s="162">
        <v>2026</v>
      </c>
      <c r="J58" s="162">
        <v>2027</v>
      </c>
      <c r="K58" s="162">
        <v>2027</v>
      </c>
      <c r="L58" s="162">
        <v>2028</v>
      </c>
      <c r="M58" s="162">
        <v>2028</v>
      </c>
      <c r="N58" s="162">
        <v>2029</v>
      </c>
      <c r="O58" s="162">
        <v>2029</v>
      </c>
      <c r="P58" s="163" t="s">
        <v>162</v>
      </c>
      <c r="Q58" s="163" t="s">
        <v>162</v>
      </c>
      <c r="R58" s="98"/>
      <c r="Y58" s="99"/>
      <c r="Z58" s="98"/>
      <c r="AA58" s="98"/>
      <c r="AB58" s="98"/>
      <c r="AC58" s="98"/>
      <c r="AD58" s="98"/>
      <c r="AE58" s="98"/>
      <c r="AF58" s="98"/>
      <c r="AG58" s="98"/>
      <c r="AH58" s="98"/>
      <c r="AI58" s="98"/>
      <c r="AJ58" s="98"/>
      <c r="AK58" s="98"/>
      <c r="AL58" s="98"/>
      <c r="AM58" s="98"/>
      <c r="AN58" s="98"/>
      <c r="AO58" s="98"/>
      <c r="AP58" s="98"/>
      <c r="AQ58" s="98"/>
      <c r="AR58" s="98"/>
      <c r="AS58" s="98"/>
      <c r="AT58" s="98"/>
      <c r="AU58" s="98"/>
      <c r="AV58" s="98"/>
      <c r="AW58" s="98"/>
      <c r="AX58" s="98"/>
      <c r="AY58" s="98"/>
      <c r="AZ58" s="98"/>
      <c r="BA58" s="98"/>
      <c r="BB58" s="98"/>
      <c r="BC58" s="98"/>
      <c r="BD58" s="98"/>
      <c r="BE58" s="98"/>
      <c r="BF58" s="98"/>
      <c r="BG58" s="98"/>
      <c r="BH58" s="98"/>
      <c r="BI58" s="98"/>
      <c r="BJ58" s="98"/>
      <c r="BK58" s="98"/>
      <c r="BL58" s="98"/>
      <c r="BM58" s="98"/>
      <c r="BN58" s="98"/>
      <c r="BO58" s="98"/>
      <c r="BP58" s="98"/>
      <c r="BQ58" s="98"/>
      <c r="BR58" s="98"/>
    </row>
    <row r="59" spans="1:96" ht="33.75" customHeight="1" x14ac:dyDescent="0.3">
      <c r="B59" s="149" t="s">
        <v>0</v>
      </c>
      <c r="C59" s="149" t="s">
        <v>1</v>
      </c>
      <c r="D59" s="150" t="s">
        <v>127</v>
      </c>
      <c r="E59" s="150" t="s">
        <v>91</v>
      </c>
      <c r="F59" s="149" t="s">
        <v>2</v>
      </c>
      <c r="G59" s="164" t="s">
        <v>95</v>
      </c>
      <c r="H59" s="149" t="s">
        <v>2</v>
      </c>
      <c r="I59" s="164" t="s">
        <v>95</v>
      </c>
      <c r="J59" s="149" t="s">
        <v>2</v>
      </c>
      <c r="K59" s="164" t="s">
        <v>95</v>
      </c>
      <c r="L59" s="149" t="s">
        <v>2</v>
      </c>
      <c r="M59" s="164" t="s">
        <v>95</v>
      </c>
      <c r="N59" s="149" t="s">
        <v>2</v>
      </c>
      <c r="O59" s="164" t="s">
        <v>95</v>
      </c>
      <c r="P59" s="149" t="s">
        <v>2</v>
      </c>
      <c r="Q59" s="149" t="s">
        <v>95</v>
      </c>
      <c r="R59" s="21"/>
      <c r="Y59" s="21"/>
      <c r="Z59" s="21"/>
      <c r="AA59" s="21"/>
      <c r="AB59" s="21"/>
      <c r="AC59" s="21"/>
      <c r="AD59" s="21"/>
      <c r="AE59" s="21"/>
      <c r="AF59" s="21"/>
      <c r="AG59" s="21"/>
      <c r="AH59" s="21"/>
      <c r="AI59" s="21"/>
      <c r="AJ59" s="21"/>
      <c r="AK59" s="21"/>
      <c r="AL59" s="21"/>
      <c r="AM59" s="21"/>
      <c r="AN59" s="21"/>
      <c r="AO59" s="21"/>
      <c r="AP59" s="21"/>
      <c r="AQ59" s="21"/>
      <c r="AR59" s="21"/>
      <c r="AS59" s="21"/>
      <c r="AT59" s="21"/>
      <c r="AU59" s="21"/>
      <c r="AV59" s="21"/>
      <c r="AW59" s="21"/>
      <c r="AX59" s="21"/>
      <c r="AY59" s="21"/>
      <c r="AZ59" s="21"/>
      <c r="BA59" s="21"/>
      <c r="BB59" s="21"/>
      <c r="BC59" s="21"/>
      <c r="BD59" s="21"/>
      <c r="BE59" s="21"/>
      <c r="BF59" s="21"/>
      <c r="BG59" s="21"/>
      <c r="BH59" s="21"/>
      <c r="BI59" s="21"/>
      <c r="BJ59" s="21"/>
      <c r="BK59" s="21"/>
      <c r="BL59" s="21"/>
      <c r="BM59" s="21"/>
      <c r="BN59" s="21"/>
      <c r="BO59" s="21"/>
      <c r="BP59" s="21"/>
      <c r="BQ59" s="21"/>
      <c r="BR59" s="21"/>
    </row>
    <row r="60" spans="1:96" ht="27.95" customHeight="1" x14ac:dyDescent="0.3">
      <c r="B60" s="152" t="s">
        <v>85</v>
      </c>
      <c r="C60" s="152"/>
      <c r="D60" s="152"/>
      <c r="E60" s="152"/>
      <c r="F60" s="165">
        <f>+SUM(F61:F64)</f>
        <v>427.49655993917065</v>
      </c>
      <c r="G60" s="165">
        <f t="shared" ref="G60:Q60" si="36">+SUM(G61:G64)</f>
        <v>0</v>
      </c>
      <c r="H60" s="165">
        <f>+SUM(H61:H64)</f>
        <v>310.08691007265276</v>
      </c>
      <c r="I60" s="165">
        <f t="shared" si="36"/>
        <v>0</v>
      </c>
      <c r="J60" s="165">
        <f t="shared" si="36"/>
        <v>261.87374844000004</v>
      </c>
      <c r="K60" s="165">
        <f t="shared" si="36"/>
        <v>0</v>
      </c>
      <c r="L60" s="165">
        <f t="shared" si="36"/>
        <v>261.87374844000004</v>
      </c>
      <c r="M60" s="165">
        <f t="shared" si="36"/>
        <v>0</v>
      </c>
      <c r="N60" s="165">
        <f t="shared" si="36"/>
        <v>261.87374844000004</v>
      </c>
      <c r="O60" s="165">
        <f t="shared" si="36"/>
        <v>0</v>
      </c>
      <c r="P60" s="165">
        <f t="shared" si="36"/>
        <v>245.50663916250002</v>
      </c>
      <c r="Q60" s="165">
        <f t="shared" si="36"/>
        <v>0</v>
      </c>
      <c r="R60" s="100"/>
      <c r="Y60" s="100"/>
      <c r="Z60" s="100"/>
      <c r="AA60" s="100"/>
      <c r="AB60" s="100"/>
      <c r="AC60" s="100"/>
      <c r="AD60" s="100"/>
      <c r="AE60" s="100"/>
      <c r="AF60" s="100"/>
      <c r="AG60" s="100"/>
      <c r="AH60" s="100"/>
      <c r="AI60" s="100"/>
      <c r="AJ60" s="100"/>
      <c r="AK60" s="100"/>
      <c r="AL60" s="100"/>
      <c r="AM60" s="100"/>
      <c r="AN60" s="100"/>
      <c r="AO60" s="100"/>
      <c r="AP60" s="100"/>
      <c r="AQ60" s="100"/>
      <c r="AR60" s="100"/>
      <c r="AS60" s="100"/>
      <c r="AT60" s="100"/>
      <c r="AU60" s="100"/>
      <c r="AV60" s="100"/>
      <c r="AW60" s="100"/>
      <c r="AX60" s="100"/>
      <c r="AY60" s="100"/>
      <c r="AZ60" s="100"/>
      <c r="BA60" s="100"/>
      <c r="BB60" s="100"/>
      <c r="BC60" s="100"/>
      <c r="BD60" s="100"/>
      <c r="BE60" s="100"/>
      <c r="BF60" s="100"/>
      <c r="BG60" s="100"/>
      <c r="BH60" s="100"/>
      <c r="BI60" s="100"/>
      <c r="BJ60" s="100"/>
      <c r="BK60" s="100"/>
      <c r="BL60" s="100"/>
      <c r="BM60" s="100"/>
      <c r="BN60" s="100"/>
      <c r="BO60" s="100"/>
      <c r="BP60" s="100"/>
      <c r="BQ60" s="100"/>
      <c r="BR60" s="100"/>
    </row>
    <row r="61" spans="1:96" ht="27.95" customHeight="1" x14ac:dyDescent="0.3">
      <c r="A61" s="57"/>
      <c r="B61" s="143" t="s">
        <v>173</v>
      </c>
      <c r="C61" s="143" t="s">
        <v>219</v>
      </c>
      <c r="D61" s="143" t="str">
        <f>+VLOOKUP($C61,$C$10:$D$42,2,FALSE)</f>
        <v>Pesos</v>
      </c>
      <c r="E61" s="143" t="s">
        <v>85</v>
      </c>
      <c r="F61" s="186">
        <v>224.43419651868805</v>
      </c>
      <c r="G61" s="186">
        <v>0</v>
      </c>
      <c r="H61" s="186">
        <v>261.87374844000004</v>
      </c>
      <c r="I61" s="186">
        <v>0</v>
      </c>
      <c r="J61" s="186">
        <v>261.87374844000004</v>
      </c>
      <c r="K61" s="186">
        <v>0</v>
      </c>
      <c r="L61" s="186">
        <v>261.87374844000004</v>
      </c>
      <c r="M61" s="186">
        <v>0</v>
      </c>
      <c r="N61" s="186">
        <v>261.87374844000004</v>
      </c>
      <c r="O61" s="186">
        <v>0</v>
      </c>
      <c r="P61" s="186">
        <v>245.50663916250002</v>
      </c>
      <c r="Q61" s="186">
        <v>0</v>
      </c>
      <c r="S61" s="66"/>
      <c r="Y61" s="66"/>
      <c r="Z61" s="66"/>
      <c r="AA61" s="66"/>
      <c r="AB61" s="66"/>
      <c r="AC61" s="66"/>
      <c r="AD61" s="66"/>
      <c r="AE61" s="66"/>
      <c r="AF61" s="66"/>
      <c r="AG61" s="66"/>
      <c r="AH61" s="66"/>
      <c r="AI61" s="66"/>
      <c r="AJ61" s="66"/>
      <c r="AK61" s="66"/>
      <c r="AL61" s="66"/>
      <c r="AM61" s="66"/>
      <c r="AN61" s="66"/>
      <c r="AO61" s="66"/>
      <c r="AP61" s="66"/>
      <c r="AQ61" s="66"/>
      <c r="AR61" s="66"/>
      <c r="AS61" s="66"/>
      <c r="AT61" s="66"/>
      <c r="AU61" s="66"/>
      <c r="AV61" s="66"/>
      <c r="AW61" s="66"/>
      <c r="AX61" s="66"/>
      <c r="AY61" s="66"/>
      <c r="AZ61" s="66"/>
      <c r="BA61" s="66"/>
      <c r="BB61" s="66"/>
      <c r="BC61" s="66"/>
      <c r="BD61" s="66"/>
      <c r="BE61" s="66"/>
      <c r="BF61" s="66"/>
      <c r="BG61" s="66"/>
      <c r="BH61" s="66"/>
      <c r="BI61" s="66"/>
      <c r="BJ61" s="66"/>
      <c r="BK61" s="66"/>
      <c r="BL61" s="66"/>
      <c r="BM61" s="66"/>
      <c r="BN61" s="66"/>
      <c r="BO61" s="66"/>
      <c r="BP61" s="66"/>
      <c r="BQ61" s="66"/>
      <c r="BR61" s="66"/>
    </row>
    <row r="62" spans="1:96" ht="27.95" customHeight="1" x14ac:dyDescent="0.3">
      <c r="A62" s="57"/>
      <c r="B62" s="143" t="s">
        <v>3</v>
      </c>
      <c r="C62" s="143" t="s">
        <v>4</v>
      </c>
      <c r="D62" s="143" t="str">
        <f>+VLOOKUP($C62,$C$10:$D$42,2,FALSE)</f>
        <v>Pesos</v>
      </c>
      <c r="E62" s="143" t="s">
        <v>85</v>
      </c>
      <c r="F62" s="186">
        <v>161.42575283000005</v>
      </c>
      <c r="G62" s="186">
        <v>0</v>
      </c>
      <c r="H62" s="186">
        <v>27.340316350000002</v>
      </c>
      <c r="I62" s="186">
        <v>0</v>
      </c>
      <c r="J62" s="186">
        <v>0</v>
      </c>
      <c r="K62" s="186">
        <v>0</v>
      </c>
      <c r="L62" s="186">
        <v>0</v>
      </c>
      <c r="M62" s="186">
        <v>0</v>
      </c>
      <c r="N62" s="186">
        <v>0</v>
      </c>
      <c r="O62" s="186">
        <v>0</v>
      </c>
      <c r="P62" s="186">
        <v>0</v>
      </c>
      <c r="Q62" s="186">
        <v>0</v>
      </c>
      <c r="S62" s="66"/>
      <c r="Y62" s="66"/>
      <c r="Z62" s="66"/>
      <c r="AA62" s="66"/>
      <c r="AB62" s="66"/>
      <c r="AC62" s="66"/>
      <c r="AD62" s="66"/>
      <c r="AE62" s="66"/>
      <c r="AF62" s="66"/>
      <c r="AG62" s="66"/>
      <c r="AH62" s="66"/>
      <c r="AI62" s="66"/>
      <c r="AJ62" s="66"/>
      <c r="AK62" s="66"/>
      <c r="AL62" s="66"/>
      <c r="AM62" s="66"/>
      <c r="AN62" s="66"/>
      <c r="AO62" s="66"/>
      <c r="AP62" s="66"/>
      <c r="AQ62" s="66"/>
      <c r="AR62" s="66"/>
      <c r="AS62" s="66"/>
      <c r="AT62" s="66"/>
      <c r="AU62" s="66"/>
      <c r="AV62" s="66"/>
      <c r="AW62" s="66"/>
      <c r="AX62" s="66"/>
      <c r="AY62" s="66"/>
      <c r="AZ62" s="66"/>
      <c r="BA62" s="66"/>
      <c r="BB62" s="66"/>
      <c r="BC62" s="66"/>
      <c r="BD62" s="66"/>
      <c r="BE62" s="66"/>
      <c r="BF62" s="66"/>
      <c r="BG62" s="66"/>
      <c r="BH62" s="66"/>
      <c r="BI62" s="66"/>
      <c r="BJ62" s="66"/>
      <c r="BK62" s="66"/>
      <c r="BL62" s="66"/>
      <c r="BM62" s="66"/>
      <c r="BN62" s="66"/>
      <c r="BO62" s="66"/>
      <c r="BP62" s="66"/>
      <c r="BQ62" s="66"/>
      <c r="BR62" s="66"/>
    </row>
    <row r="63" spans="1:96" ht="27.95" customHeight="1" x14ac:dyDescent="0.3">
      <c r="A63" s="57"/>
      <c r="B63" s="143" t="s">
        <v>5</v>
      </c>
      <c r="C63" s="143" t="s">
        <v>6</v>
      </c>
      <c r="D63" s="143" t="str">
        <f>+VLOOKUP($C63,$C$10:$D$42,2,FALSE)</f>
        <v>Pesos</v>
      </c>
      <c r="E63" s="143" t="s">
        <v>85</v>
      </c>
      <c r="F63" s="186">
        <v>24.199206670000002</v>
      </c>
      <c r="G63" s="186">
        <v>0</v>
      </c>
      <c r="H63" s="186">
        <v>19.39617823</v>
      </c>
      <c r="I63" s="186">
        <v>0</v>
      </c>
      <c r="J63" s="186">
        <v>0</v>
      </c>
      <c r="K63" s="186">
        <v>0</v>
      </c>
      <c r="L63" s="186">
        <v>0</v>
      </c>
      <c r="M63" s="186">
        <v>0</v>
      </c>
      <c r="N63" s="186">
        <v>0</v>
      </c>
      <c r="O63" s="186">
        <v>0</v>
      </c>
      <c r="P63" s="186">
        <v>0</v>
      </c>
      <c r="Q63" s="186">
        <v>0</v>
      </c>
      <c r="S63" s="66"/>
      <c r="Y63" s="66"/>
      <c r="Z63" s="66"/>
      <c r="AA63" s="66"/>
      <c r="AB63" s="66"/>
      <c r="AC63" s="66"/>
      <c r="AD63" s="66"/>
      <c r="AE63" s="66"/>
      <c r="AF63" s="66"/>
      <c r="AG63" s="66"/>
      <c r="AH63" s="66"/>
      <c r="AI63" s="66"/>
      <c r="AJ63" s="66"/>
      <c r="AK63" s="66"/>
      <c r="AL63" s="66"/>
      <c r="AM63" s="66"/>
      <c r="AN63" s="66"/>
      <c r="AO63" s="66"/>
      <c r="AP63" s="66"/>
      <c r="AQ63" s="66"/>
      <c r="AR63" s="66"/>
      <c r="AS63" s="66"/>
      <c r="AT63" s="66"/>
      <c r="AU63" s="66"/>
      <c r="AV63" s="66"/>
      <c r="AW63" s="66"/>
      <c r="AX63" s="66"/>
      <c r="AY63" s="66"/>
      <c r="AZ63" s="66"/>
      <c r="BA63" s="66"/>
      <c r="BB63" s="66"/>
      <c r="BC63" s="66"/>
      <c r="BD63" s="66"/>
      <c r="BE63" s="66"/>
      <c r="BF63" s="66"/>
      <c r="BG63" s="66"/>
      <c r="BH63" s="66"/>
      <c r="BI63" s="66"/>
      <c r="BJ63" s="66"/>
      <c r="BK63" s="66"/>
      <c r="BL63" s="66"/>
      <c r="BM63" s="66"/>
      <c r="BN63" s="66"/>
      <c r="BO63" s="66"/>
      <c r="BP63" s="66"/>
      <c r="BQ63" s="66"/>
      <c r="BR63" s="66"/>
    </row>
    <row r="64" spans="1:96" ht="27.95" customHeight="1" x14ac:dyDescent="0.3">
      <c r="A64" s="57"/>
      <c r="B64" s="143" t="s">
        <v>7</v>
      </c>
      <c r="C64" s="143" t="s">
        <v>8</v>
      </c>
      <c r="D64" s="143" t="str">
        <f>+VLOOKUP($C64,$C$10:$D$42,2,FALSE)</f>
        <v>Pesos</v>
      </c>
      <c r="E64" s="143" t="s">
        <v>85</v>
      </c>
      <c r="F64" s="186">
        <v>17.437403920482481</v>
      </c>
      <c r="G64" s="186">
        <v>0</v>
      </c>
      <c r="H64" s="186">
        <v>1.476667052652739</v>
      </c>
      <c r="I64" s="186">
        <v>0</v>
      </c>
      <c r="J64" s="186">
        <v>0</v>
      </c>
      <c r="K64" s="186">
        <v>0</v>
      </c>
      <c r="L64" s="186">
        <v>0</v>
      </c>
      <c r="M64" s="186">
        <v>0</v>
      </c>
      <c r="N64" s="186">
        <v>0</v>
      </c>
      <c r="O64" s="186">
        <v>0</v>
      </c>
      <c r="P64" s="186">
        <v>0</v>
      </c>
      <c r="Q64" s="186">
        <v>0</v>
      </c>
      <c r="S64" s="66"/>
      <c r="Y64" s="66"/>
      <c r="Z64" s="66"/>
      <c r="AA64" s="66"/>
      <c r="AB64" s="66"/>
      <c r="AC64" s="66"/>
      <c r="AD64" s="66"/>
      <c r="AE64" s="66"/>
      <c r="AF64" s="66"/>
      <c r="AG64" s="66"/>
      <c r="AH64" s="66"/>
      <c r="AI64" s="66"/>
      <c r="AJ64" s="66"/>
      <c r="AK64" s="66"/>
      <c r="AL64" s="66"/>
      <c r="AM64" s="66"/>
      <c r="AN64" s="66"/>
      <c r="AO64" s="66"/>
      <c r="AP64" s="66"/>
      <c r="AQ64" s="66"/>
      <c r="AR64" s="66"/>
      <c r="AS64" s="66"/>
      <c r="AT64" s="66"/>
      <c r="AU64" s="66"/>
      <c r="AV64" s="66"/>
      <c r="AW64" s="66"/>
      <c r="AX64" s="66"/>
      <c r="AY64" s="66"/>
      <c r="AZ64" s="66"/>
      <c r="BA64" s="66"/>
      <c r="BB64" s="66"/>
      <c r="BC64" s="66"/>
      <c r="BD64" s="66"/>
      <c r="BE64" s="66"/>
      <c r="BF64" s="66"/>
      <c r="BG64" s="66"/>
      <c r="BH64" s="66"/>
      <c r="BI64" s="66"/>
      <c r="BJ64" s="66"/>
      <c r="BK64" s="66"/>
      <c r="BL64" s="66"/>
      <c r="BM64" s="66"/>
      <c r="BN64" s="66"/>
      <c r="BO64" s="66"/>
      <c r="BP64" s="66"/>
      <c r="BQ64" s="66"/>
      <c r="BR64" s="66"/>
    </row>
    <row r="65" spans="1:70" ht="27.95" customHeight="1" x14ac:dyDescent="0.3">
      <c r="A65" s="57"/>
      <c r="B65" s="152" t="s">
        <v>86</v>
      </c>
      <c r="C65" s="152"/>
      <c r="D65" s="152"/>
      <c r="E65" s="152"/>
      <c r="F65" s="165">
        <f>+F67+F66</f>
        <v>5415.9074418859254</v>
      </c>
      <c r="G65" s="165">
        <f t="shared" ref="G65:Q65" si="37">+G67+G66</f>
        <v>0</v>
      </c>
      <c r="H65" s="165">
        <f>+H67+H66</f>
        <v>10947.425960404446</v>
      </c>
      <c r="I65" s="165">
        <f t="shared" si="37"/>
        <v>0</v>
      </c>
      <c r="J65" s="165">
        <f>+J67+J66</f>
        <v>8435.0202653044453</v>
      </c>
      <c r="K65" s="165">
        <f t="shared" si="37"/>
        <v>0</v>
      </c>
      <c r="L65" s="165">
        <f>+L67+L66</f>
        <v>6640.4444444444462</v>
      </c>
      <c r="M65" s="165">
        <f t="shared" si="37"/>
        <v>0</v>
      </c>
      <c r="N65" s="165">
        <f t="shared" si="37"/>
        <v>0</v>
      </c>
      <c r="O65" s="165">
        <f t="shared" si="37"/>
        <v>0</v>
      </c>
      <c r="P65" s="165">
        <f t="shared" si="37"/>
        <v>0</v>
      </c>
      <c r="Q65" s="165">
        <f t="shared" si="37"/>
        <v>0</v>
      </c>
      <c r="R65" s="100"/>
      <c r="Y65" s="100"/>
      <c r="Z65" s="100"/>
      <c r="AA65" s="100"/>
      <c r="AB65" s="100"/>
      <c r="AC65" s="100"/>
      <c r="AD65" s="100"/>
      <c r="AE65" s="100"/>
      <c r="AF65" s="100"/>
      <c r="AG65" s="100"/>
      <c r="AH65" s="100"/>
      <c r="AI65" s="100"/>
      <c r="AJ65" s="100"/>
      <c r="AK65" s="100"/>
      <c r="AL65" s="100"/>
      <c r="AM65" s="100"/>
      <c r="AN65" s="100"/>
      <c r="AO65" s="100"/>
      <c r="AP65" s="100"/>
      <c r="AQ65" s="100"/>
      <c r="AR65" s="100"/>
      <c r="AS65" s="100"/>
      <c r="AT65" s="100"/>
      <c r="AU65" s="100"/>
      <c r="AV65" s="100"/>
      <c r="AW65" s="100"/>
      <c r="AX65" s="100"/>
      <c r="AY65" s="100"/>
      <c r="AZ65" s="100"/>
      <c r="BA65" s="100"/>
      <c r="BB65" s="100"/>
      <c r="BC65" s="100"/>
      <c r="BD65" s="100"/>
      <c r="BE65" s="100"/>
      <c r="BF65" s="100"/>
      <c r="BG65" s="100"/>
      <c r="BH65" s="100"/>
      <c r="BI65" s="100"/>
      <c r="BJ65" s="100"/>
      <c r="BK65" s="100"/>
      <c r="BL65" s="100"/>
      <c r="BM65" s="100"/>
      <c r="BN65" s="100"/>
      <c r="BO65" s="100"/>
      <c r="BP65" s="100"/>
      <c r="BQ65" s="100"/>
      <c r="BR65" s="100"/>
    </row>
    <row r="66" spans="1:70" ht="27.95" customHeight="1" x14ac:dyDescent="0.3">
      <c r="A66" s="57"/>
      <c r="B66" s="8" t="s">
        <v>236</v>
      </c>
      <c r="C66" s="8" t="s">
        <v>237</v>
      </c>
      <c r="D66" s="8" t="s">
        <v>2</v>
      </c>
      <c r="E66" s="143" t="s">
        <v>86</v>
      </c>
      <c r="F66" s="186">
        <v>1108.9259259259256</v>
      </c>
      <c r="G66" s="186">
        <v>0</v>
      </c>
      <c r="H66" s="186">
        <v>6640.4444444444462</v>
      </c>
      <c r="I66" s="186">
        <v>0</v>
      </c>
      <c r="J66" s="186">
        <v>6640.4444444444462</v>
      </c>
      <c r="K66" s="186">
        <v>0</v>
      </c>
      <c r="L66" s="186">
        <v>6640.4444444444462</v>
      </c>
      <c r="M66" s="186">
        <v>0</v>
      </c>
      <c r="N66" s="186">
        <v>0</v>
      </c>
      <c r="O66" s="186">
        <v>0</v>
      </c>
      <c r="P66" s="186">
        <v>0</v>
      </c>
      <c r="Q66" s="186">
        <v>0</v>
      </c>
      <c r="S66" s="66"/>
      <c r="Y66" s="66"/>
      <c r="Z66" s="66"/>
      <c r="AA66" s="66"/>
      <c r="AB66" s="66"/>
      <c r="AC66" s="66"/>
      <c r="AD66" s="66"/>
      <c r="AE66" s="66"/>
      <c r="AF66" s="66"/>
      <c r="AG66" s="66"/>
      <c r="AH66" s="66"/>
      <c r="AI66" s="66"/>
      <c r="AJ66" s="66"/>
      <c r="AK66" s="66"/>
      <c r="AL66" s="66"/>
      <c r="AM66" s="66"/>
      <c r="AN66" s="66"/>
      <c r="AO66" s="66"/>
      <c r="AP66" s="66"/>
      <c r="AQ66" s="66"/>
      <c r="AR66" s="66"/>
      <c r="AS66" s="66"/>
      <c r="AT66" s="66"/>
      <c r="AU66" s="66"/>
      <c r="AV66" s="66"/>
      <c r="AW66" s="66"/>
      <c r="AX66" s="66"/>
      <c r="AY66" s="66"/>
      <c r="AZ66" s="66"/>
      <c r="BA66" s="66"/>
      <c r="BB66" s="66"/>
      <c r="BC66" s="66"/>
      <c r="BD66" s="66"/>
      <c r="BE66" s="66"/>
      <c r="BF66" s="66"/>
      <c r="BG66" s="66"/>
      <c r="BH66" s="66"/>
      <c r="BI66" s="66"/>
      <c r="BJ66" s="66"/>
      <c r="BK66" s="66"/>
      <c r="BL66" s="66"/>
      <c r="BM66" s="66"/>
      <c r="BN66" s="66"/>
      <c r="BO66" s="66"/>
      <c r="BP66" s="66"/>
      <c r="BQ66" s="66"/>
      <c r="BR66" s="66"/>
    </row>
    <row r="67" spans="1:70" ht="27.95" customHeight="1" x14ac:dyDescent="0.3">
      <c r="A67" s="57"/>
      <c r="B67" s="143" t="s">
        <v>135</v>
      </c>
      <c r="C67" s="143" t="s">
        <v>136</v>
      </c>
      <c r="D67" s="143" t="str">
        <f>+VLOOKUP($C67,$C$10:$D$42,2,FALSE)</f>
        <v>Pesos</v>
      </c>
      <c r="E67" s="143" t="s">
        <v>86</v>
      </c>
      <c r="F67" s="186">
        <v>4306.9815159600003</v>
      </c>
      <c r="G67" s="186">
        <v>0</v>
      </c>
      <c r="H67" s="186">
        <v>4306.9815159600003</v>
      </c>
      <c r="I67" s="186">
        <v>0</v>
      </c>
      <c r="J67" s="186">
        <v>1794.5758208599998</v>
      </c>
      <c r="K67" s="186">
        <v>0</v>
      </c>
      <c r="L67" s="186">
        <v>0</v>
      </c>
      <c r="M67" s="186">
        <v>0</v>
      </c>
      <c r="N67" s="186">
        <v>0</v>
      </c>
      <c r="O67" s="186">
        <v>0</v>
      </c>
      <c r="P67" s="186">
        <v>0</v>
      </c>
      <c r="Q67" s="186">
        <v>0</v>
      </c>
      <c r="S67" s="66"/>
      <c r="Y67" s="66"/>
      <c r="Z67" s="66"/>
      <c r="AA67" s="66"/>
      <c r="AB67" s="66"/>
      <c r="AC67" s="66"/>
      <c r="AD67" s="66"/>
      <c r="AE67" s="66"/>
      <c r="AF67" s="66"/>
      <c r="AG67" s="66"/>
      <c r="AH67" s="66"/>
      <c r="AI67" s="66"/>
      <c r="AJ67" s="66"/>
      <c r="AK67" s="66"/>
      <c r="AL67" s="66"/>
      <c r="AM67" s="66"/>
      <c r="AN67" s="66"/>
      <c r="AO67" s="66"/>
      <c r="AP67" s="66"/>
      <c r="AQ67" s="66"/>
      <c r="AR67" s="66"/>
      <c r="AS67" s="66"/>
      <c r="AT67" s="66"/>
      <c r="AU67" s="66"/>
      <c r="AV67" s="66"/>
      <c r="AW67" s="66"/>
      <c r="AX67" s="66"/>
      <c r="AY67" s="66"/>
      <c r="AZ67" s="66"/>
      <c r="BA67" s="66"/>
      <c r="BB67" s="66"/>
      <c r="BC67" s="66"/>
      <c r="BD67" s="66"/>
      <c r="BE67" s="66"/>
      <c r="BF67" s="66"/>
      <c r="BG67" s="66"/>
      <c r="BH67" s="66"/>
      <c r="BI67" s="66"/>
      <c r="BJ67" s="66"/>
      <c r="BK67" s="66"/>
      <c r="BL67" s="66"/>
      <c r="BM67" s="66"/>
      <c r="BN67" s="66"/>
      <c r="BO67" s="66"/>
      <c r="BP67" s="66"/>
      <c r="BQ67" s="66"/>
      <c r="BR67" s="66"/>
    </row>
    <row r="68" spans="1:70" ht="27.95" customHeight="1" x14ac:dyDescent="0.3">
      <c r="A68" s="57"/>
      <c r="B68" s="152" t="s">
        <v>9</v>
      </c>
      <c r="C68" s="152"/>
      <c r="D68" s="152"/>
      <c r="E68" s="152"/>
      <c r="F68" s="165">
        <f t="shared" ref="F68:Q68" si="38">+SUM(F69,F80)</f>
        <v>0</v>
      </c>
      <c r="G68" s="165">
        <f t="shared" si="38"/>
        <v>18.394724360182327</v>
      </c>
      <c r="H68" s="165">
        <f t="shared" si="38"/>
        <v>0</v>
      </c>
      <c r="I68" s="165">
        <f t="shared" si="38"/>
        <v>14.196421706896789</v>
      </c>
      <c r="J68" s="165">
        <f t="shared" si="38"/>
        <v>0</v>
      </c>
      <c r="K68" s="165">
        <f t="shared" si="38"/>
        <v>14.196753786896789</v>
      </c>
      <c r="L68" s="165">
        <f t="shared" si="38"/>
        <v>0</v>
      </c>
      <c r="M68" s="165">
        <f t="shared" si="38"/>
        <v>14.197089836896787</v>
      </c>
      <c r="N68" s="165">
        <f t="shared" si="38"/>
        <v>0</v>
      </c>
      <c r="O68" s="165">
        <f t="shared" si="38"/>
        <v>14.197429896896789</v>
      </c>
      <c r="P68" s="165">
        <f t="shared" si="38"/>
        <v>0</v>
      </c>
      <c r="Q68" s="165">
        <f t="shared" si="38"/>
        <v>10.63834708445895</v>
      </c>
      <c r="R68" s="100"/>
      <c r="Y68" s="100"/>
      <c r="Z68" s="100"/>
      <c r="AA68" s="100"/>
      <c r="AB68" s="100"/>
      <c r="AC68" s="100"/>
      <c r="AD68" s="100"/>
      <c r="AE68" s="100"/>
      <c r="AF68" s="100"/>
      <c r="AG68" s="100"/>
      <c r="AH68" s="100"/>
      <c r="AI68" s="100"/>
      <c r="AJ68" s="100"/>
      <c r="AK68" s="100"/>
      <c r="AL68" s="100"/>
      <c r="AM68" s="100"/>
      <c r="AN68" s="100"/>
      <c r="AO68" s="100"/>
      <c r="AP68" s="100"/>
      <c r="AQ68" s="100"/>
      <c r="AR68" s="100"/>
      <c r="AS68" s="100"/>
      <c r="AT68" s="100"/>
      <c r="AU68" s="100"/>
      <c r="AV68" s="100"/>
      <c r="AW68" s="100"/>
      <c r="AX68" s="100"/>
      <c r="AY68" s="100"/>
      <c r="AZ68" s="100"/>
      <c r="BA68" s="100"/>
      <c r="BB68" s="100"/>
      <c r="BC68" s="100"/>
      <c r="BD68" s="100"/>
      <c r="BE68" s="100"/>
      <c r="BF68" s="100"/>
      <c r="BG68" s="100"/>
      <c r="BH68" s="100"/>
      <c r="BI68" s="100"/>
      <c r="BJ68" s="100"/>
      <c r="BK68" s="100"/>
      <c r="BL68" s="100"/>
      <c r="BM68" s="100"/>
      <c r="BN68" s="100"/>
      <c r="BO68" s="100"/>
      <c r="BP68" s="100"/>
      <c r="BQ68" s="100"/>
      <c r="BR68" s="100"/>
    </row>
    <row r="69" spans="1:70" ht="27.95" customHeight="1" x14ac:dyDescent="0.3">
      <c r="A69" s="57"/>
      <c r="B69" s="157" t="s">
        <v>10</v>
      </c>
      <c r="C69" s="157"/>
      <c r="D69" s="157"/>
      <c r="E69" s="157"/>
      <c r="F69" s="168">
        <f>+SUM(F71:F79)</f>
        <v>0</v>
      </c>
      <c r="G69" s="168">
        <f>+SUM(G70:G79)</f>
        <v>16.222748810929364</v>
      </c>
      <c r="H69" s="168">
        <f t="shared" ref="H69:Q69" si="39">+SUM(H70:H79)</f>
        <v>0</v>
      </c>
      <c r="I69" s="168">
        <f t="shared" si="39"/>
        <v>11.931697674729731</v>
      </c>
      <c r="J69" s="168">
        <f t="shared" si="39"/>
        <v>0</v>
      </c>
      <c r="K69" s="168">
        <f t="shared" si="39"/>
        <v>11.932029754729729</v>
      </c>
      <c r="L69" s="168">
        <f t="shared" si="39"/>
        <v>0</v>
      </c>
      <c r="M69" s="168">
        <f t="shared" si="39"/>
        <v>11.932365804729729</v>
      </c>
      <c r="N69" s="168">
        <f t="shared" si="39"/>
        <v>0</v>
      </c>
      <c r="O69" s="168">
        <f t="shared" si="39"/>
        <v>11.93270586472973</v>
      </c>
      <c r="P69" s="168">
        <f t="shared" si="39"/>
        <v>0</v>
      </c>
      <c r="Q69" s="168">
        <f t="shared" si="39"/>
        <v>8.7246500994698675</v>
      </c>
      <c r="R69" s="103"/>
      <c r="Y69" s="103"/>
      <c r="Z69" s="103"/>
      <c r="AA69" s="103"/>
      <c r="AB69" s="103"/>
      <c r="AC69" s="103"/>
      <c r="AD69" s="103"/>
      <c r="AE69" s="103"/>
      <c r="AF69" s="103"/>
      <c r="AG69" s="103"/>
      <c r="AH69" s="103"/>
      <c r="AI69" s="103"/>
      <c r="AJ69" s="103"/>
      <c r="AK69" s="103"/>
      <c r="AL69" s="103"/>
      <c r="AM69" s="103"/>
      <c r="AN69" s="103"/>
      <c r="AO69" s="103"/>
      <c r="AP69" s="103"/>
      <c r="AQ69" s="103"/>
      <c r="AR69" s="103"/>
      <c r="AS69" s="103"/>
      <c r="AT69" s="103"/>
      <c r="AU69" s="103"/>
      <c r="AV69" s="103"/>
      <c r="AW69" s="103"/>
      <c r="AX69" s="103"/>
      <c r="AY69" s="103"/>
      <c r="AZ69" s="103"/>
      <c r="BA69" s="103"/>
      <c r="BB69" s="103"/>
      <c r="BC69" s="103"/>
      <c r="BD69" s="103"/>
      <c r="BE69" s="103"/>
      <c r="BF69" s="103"/>
      <c r="BG69" s="103"/>
      <c r="BH69" s="103"/>
      <c r="BI69" s="103"/>
      <c r="BJ69" s="103"/>
      <c r="BK69" s="103"/>
      <c r="BL69" s="103"/>
      <c r="BM69" s="103"/>
      <c r="BN69" s="103"/>
      <c r="BO69" s="103"/>
      <c r="BP69" s="103"/>
      <c r="BQ69" s="103"/>
      <c r="BR69" s="103"/>
    </row>
    <row r="70" spans="1:70" ht="27.95" customHeight="1" x14ac:dyDescent="0.3">
      <c r="A70" s="57"/>
      <c r="B70" s="143" t="s">
        <v>121</v>
      </c>
      <c r="C70" s="143" t="s">
        <v>122</v>
      </c>
      <c r="D70" s="143" t="str">
        <f>+VLOOKUP($C70,$C$10:$D$42,2,FALSE)</f>
        <v>USD</v>
      </c>
      <c r="E70" s="143" t="s">
        <v>88</v>
      </c>
      <c r="F70" s="186">
        <v>0</v>
      </c>
      <c r="G70" s="186">
        <v>1.880825</v>
      </c>
      <c r="H70" s="186">
        <v>0</v>
      </c>
      <c r="I70" s="186">
        <v>2.03905</v>
      </c>
      <c r="J70" s="186">
        <v>0</v>
      </c>
      <c r="K70" s="186">
        <v>2.03905</v>
      </c>
      <c r="L70" s="186">
        <v>0</v>
      </c>
      <c r="M70" s="186">
        <v>2.03905</v>
      </c>
      <c r="N70" s="186">
        <v>0</v>
      </c>
      <c r="O70" s="186">
        <v>2.03905</v>
      </c>
      <c r="P70" s="186">
        <v>0</v>
      </c>
      <c r="Q70" s="186">
        <v>0.67477329266666553</v>
      </c>
      <c r="S70" s="66"/>
      <c r="Y70" s="66"/>
      <c r="Z70" s="66"/>
      <c r="AA70" s="66"/>
      <c r="AB70" s="66"/>
      <c r="AC70" s="66"/>
      <c r="AD70" s="66"/>
      <c r="AE70" s="66"/>
      <c r="AF70" s="66"/>
      <c r="AG70" s="66"/>
      <c r="AH70" s="66"/>
      <c r="AI70" s="66"/>
      <c r="AJ70" s="66"/>
      <c r="AK70" s="66"/>
      <c r="AL70" s="66"/>
      <c r="AM70" s="66"/>
      <c r="AN70" s="66"/>
      <c r="AO70" s="66"/>
      <c r="AP70" s="66"/>
      <c r="AQ70" s="66"/>
      <c r="AR70" s="66"/>
      <c r="AS70" s="66"/>
      <c r="AT70" s="66"/>
      <c r="AU70" s="66"/>
      <c r="AV70" s="66"/>
      <c r="AW70" s="66"/>
      <c r="AX70" s="66"/>
      <c r="AY70" s="66"/>
      <c r="AZ70" s="66"/>
      <c r="BA70" s="66"/>
      <c r="BB70" s="66"/>
      <c r="BC70" s="66"/>
      <c r="BD70" s="66"/>
      <c r="BE70" s="66"/>
      <c r="BF70" s="66"/>
      <c r="BG70" s="66"/>
      <c r="BH70" s="66"/>
      <c r="BI70" s="66"/>
      <c r="BJ70" s="66"/>
      <c r="BK70" s="66"/>
      <c r="BL70" s="66"/>
      <c r="BM70" s="66"/>
      <c r="BN70" s="66"/>
      <c r="BO70" s="66"/>
      <c r="BP70" s="66"/>
      <c r="BQ70" s="66"/>
      <c r="BR70" s="66"/>
    </row>
    <row r="71" spans="1:70" ht="27.95" customHeight="1" x14ac:dyDescent="0.3">
      <c r="A71" s="57"/>
      <c r="B71" s="143" t="s">
        <v>17</v>
      </c>
      <c r="C71" s="143" t="s">
        <v>18</v>
      </c>
      <c r="D71" s="143" t="str">
        <f>+VLOOKUP($C71,$C$10:$D$42,2,FALSE)</f>
        <v>USD</v>
      </c>
      <c r="E71" s="143" t="s">
        <v>88</v>
      </c>
      <c r="F71" s="186">
        <v>0</v>
      </c>
      <c r="G71" s="186">
        <v>2.5411806205221881</v>
      </c>
      <c r="H71" s="186">
        <v>0</v>
      </c>
      <c r="I71" s="186">
        <v>2.5411806210443753</v>
      </c>
      <c r="J71" s="186">
        <v>0</v>
      </c>
      <c r="K71" s="186">
        <v>2.5411806210443753</v>
      </c>
      <c r="L71" s="186">
        <v>0</v>
      </c>
      <c r="M71" s="186">
        <v>2.5411806210443748</v>
      </c>
      <c r="N71" s="186">
        <v>0</v>
      </c>
      <c r="O71" s="186">
        <v>2.5411806210443748</v>
      </c>
      <c r="P71" s="186">
        <v>0</v>
      </c>
      <c r="Q71" s="186">
        <v>0</v>
      </c>
      <c r="S71" s="66"/>
      <c r="Y71" s="66"/>
      <c r="Z71" s="66"/>
      <c r="AA71" s="66"/>
      <c r="AB71" s="66"/>
      <c r="AC71" s="66"/>
      <c r="AD71" s="66"/>
      <c r="AE71" s="66"/>
      <c r="AF71" s="66"/>
      <c r="AG71" s="66"/>
      <c r="AH71" s="66"/>
      <c r="AI71" s="66"/>
      <c r="AJ71" s="66"/>
      <c r="AK71" s="66"/>
      <c r="AL71" s="66"/>
      <c r="AM71" s="66"/>
      <c r="AN71" s="66"/>
      <c r="AO71" s="66"/>
      <c r="AP71" s="66"/>
      <c r="AQ71" s="66"/>
      <c r="AR71" s="66"/>
      <c r="AS71" s="66"/>
      <c r="AT71" s="66"/>
      <c r="AU71" s="66"/>
      <c r="AV71" s="66"/>
      <c r="AW71" s="66"/>
      <c r="AX71" s="66"/>
      <c r="AY71" s="66"/>
      <c r="AZ71" s="66"/>
      <c r="BA71" s="66"/>
      <c r="BB71" s="66"/>
      <c r="BC71" s="66"/>
      <c r="BD71" s="66"/>
      <c r="BE71" s="66"/>
      <c r="BF71" s="66"/>
      <c r="BG71" s="66"/>
      <c r="BH71" s="66"/>
      <c r="BI71" s="66"/>
      <c r="BJ71" s="66"/>
      <c r="BK71" s="66"/>
      <c r="BL71" s="66"/>
      <c r="BM71" s="66"/>
      <c r="BN71" s="66"/>
      <c r="BO71" s="66"/>
      <c r="BP71" s="66"/>
      <c r="BQ71" s="66"/>
      <c r="BR71" s="66"/>
    </row>
    <row r="72" spans="1:70" ht="27.95" customHeight="1" x14ac:dyDescent="0.3">
      <c r="A72" s="57"/>
      <c r="B72" s="143" t="s">
        <v>11</v>
      </c>
      <c r="C72" s="143" t="s">
        <v>12</v>
      </c>
      <c r="D72" s="143" t="str">
        <f>+VLOOKUP($C72,$C$10:$D$42,2,FALSE)</f>
        <v>USD</v>
      </c>
      <c r="E72" s="143" t="s">
        <v>88</v>
      </c>
      <c r="F72" s="186">
        <v>0</v>
      </c>
      <c r="G72" s="186">
        <v>2.8515320943328861</v>
      </c>
      <c r="H72" s="186">
        <v>0</v>
      </c>
      <c r="I72" s="186">
        <v>2.8515320943328861</v>
      </c>
      <c r="J72" s="186">
        <v>0</v>
      </c>
      <c r="K72" s="186">
        <v>2.8515320943328861</v>
      </c>
      <c r="L72" s="186">
        <v>0</v>
      </c>
      <c r="M72" s="186">
        <v>2.8515320943328861</v>
      </c>
      <c r="N72" s="186">
        <v>0</v>
      </c>
      <c r="O72" s="186">
        <v>2.8515320943328861</v>
      </c>
      <c r="P72" s="186">
        <v>0</v>
      </c>
      <c r="Q72" s="186">
        <v>2.5411806210443753</v>
      </c>
      <c r="R72" s="65"/>
      <c r="S72" s="66"/>
      <c r="Y72" s="66"/>
      <c r="Z72" s="66"/>
      <c r="AA72" s="66"/>
      <c r="AB72" s="66"/>
      <c r="AC72" s="66"/>
      <c r="AD72" s="66"/>
      <c r="AE72" s="66"/>
      <c r="AF72" s="66"/>
      <c r="AG72" s="66"/>
      <c r="AH72" s="66"/>
      <c r="AI72" s="66"/>
      <c r="AJ72" s="66"/>
      <c r="AK72" s="66"/>
      <c r="AL72" s="66"/>
      <c r="AM72" s="66"/>
      <c r="AN72" s="66"/>
      <c r="AO72" s="66"/>
      <c r="AP72" s="66"/>
      <c r="AQ72" s="66"/>
      <c r="AR72" s="66"/>
      <c r="AS72" s="66"/>
      <c r="AT72" s="66"/>
      <c r="AU72" s="66"/>
      <c r="AV72" s="66"/>
      <c r="AW72" s="66"/>
      <c r="AX72" s="66"/>
      <c r="AY72" s="66"/>
      <c r="AZ72" s="66"/>
      <c r="BA72" s="66"/>
      <c r="BB72" s="66"/>
      <c r="BC72" s="66"/>
      <c r="BD72" s="66"/>
      <c r="BE72" s="66"/>
      <c r="BF72" s="66"/>
      <c r="BG72" s="66"/>
      <c r="BH72" s="66"/>
      <c r="BI72" s="66"/>
      <c r="BJ72" s="66"/>
      <c r="BK72" s="66"/>
      <c r="BL72" s="66"/>
      <c r="BM72" s="66"/>
      <c r="BN72" s="66"/>
      <c r="BO72" s="66"/>
      <c r="BP72" s="66"/>
      <c r="BQ72" s="66"/>
      <c r="BR72" s="66"/>
    </row>
    <row r="73" spans="1:70" ht="27.95" customHeight="1" x14ac:dyDescent="0.3">
      <c r="A73" s="57"/>
      <c r="B73" s="143" t="s">
        <v>13</v>
      </c>
      <c r="C73" s="143" t="s">
        <v>14</v>
      </c>
      <c r="D73" s="143" t="str">
        <f>+VLOOKUP($C73,$C$10:$D$42,2,FALSE)</f>
        <v>USD</v>
      </c>
      <c r="E73" s="143" t="s">
        <v>88</v>
      </c>
      <c r="F73" s="186">
        <v>0</v>
      </c>
      <c r="G73" s="186">
        <v>2.8918855399999974</v>
      </c>
      <c r="H73" s="186">
        <v>0</v>
      </c>
      <c r="I73" s="186">
        <v>2.8918855399999948</v>
      </c>
      <c r="J73" s="186">
        <v>0</v>
      </c>
      <c r="K73" s="186">
        <v>2.8918855399999948</v>
      </c>
      <c r="L73" s="186">
        <v>0</v>
      </c>
      <c r="M73" s="186">
        <v>2.8918855399999948</v>
      </c>
      <c r="N73" s="186">
        <v>0</v>
      </c>
      <c r="O73" s="186">
        <v>2.8918855399999948</v>
      </c>
      <c r="P73" s="186">
        <v>0</v>
      </c>
      <c r="Q73" s="186">
        <v>2.8515320943328861</v>
      </c>
      <c r="R73" s="65"/>
      <c r="S73" s="66"/>
      <c r="Y73" s="66"/>
      <c r="Z73" s="66"/>
      <c r="AA73" s="66"/>
      <c r="AB73" s="66"/>
      <c r="AC73" s="66"/>
      <c r="AD73" s="66"/>
      <c r="AE73" s="66"/>
      <c r="AF73" s="66"/>
      <c r="AG73" s="66"/>
      <c r="AH73" s="66"/>
      <c r="AI73" s="66"/>
      <c r="AJ73" s="66"/>
      <c r="AK73" s="66"/>
      <c r="AL73" s="66"/>
      <c r="AM73" s="66"/>
      <c r="AN73" s="66"/>
      <c r="AO73" s="66"/>
      <c r="AP73" s="66"/>
      <c r="AQ73" s="66"/>
      <c r="AR73" s="66"/>
      <c r="AS73" s="66"/>
      <c r="AT73" s="66"/>
      <c r="AU73" s="66"/>
      <c r="AV73" s="66"/>
      <c r="AW73" s="66"/>
      <c r="AX73" s="66"/>
      <c r="AY73" s="66"/>
      <c r="AZ73" s="66"/>
      <c r="BA73" s="66"/>
      <c r="BB73" s="66"/>
      <c r="BC73" s="66"/>
      <c r="BD73" s="66"/>
      <c r="BE73" s="66"/>
      <c r="BF73" s="66"/>
      <c r="BG73" s="66"/>
      <c r="BH73" s="66"/>
      <c r="BI73" s="66"/>
      <c r="BJ73" s="66"/>
      <c r="BK73" s="66"/>
      <c r="BL73" s="66"/>
      <c r="BM73" s="66"/>
      <c r="BN73" s="66"/>
      <c r="BO73" s="66"/>
      <c r="BP73" s="66"/>
      <c r="BQ73" s="66"/>
      <c r="BR73" s="66"/>
    </row>
    <row r="74" spans="1:70" ht="27.95" customHeight="1" x14ac:dyDescent="0.3">
      <c r="A74" s="57"/>
      <c r="B74" s="143" t="s">
        <v>21</v>
      </c>
      <c r="C74" s="143" t="s">
        <v>22</v>
      </c>
      <c r="D74" s="143" t="str">
        <f>+VLOOKUP($C74,$C$10:$D$42,2,FALSE)</f>
        <v>USD</v>
      </c>
      <c r="E74" s="143" t="s">
        <v>88</v>
      </c>
      <c r="F74" s="186">
        <v>0</v>
      </c>
      <c r="G74" s="186">
        <v>0.76524536328081116</v>
      </c>
      <c r="H74" s="186">
        <v>0</v>
      </c>
      <c r="I74" s="186">
        <v>0.76524536656162212</v>
      </c>
      <c r="J74" s="186">
        <v>0</v>
      </c>
      <c r="K74" s="186">
        <v>0.76524536656162201</v>
      </c>
      <c r="L74" s="186">
        <v>0</v>
      </c>
      <c r="M74" s="186">
        <v>0.7652453665616219</v>
      </c>
      <c r="N74" s="186">
        <v>0</v>
      </c>
      <c r="O74" s="186">
        <v>0.7652453665616219</v>
      </c>
      <c r="P74" s="186">
        <v>0</v>
      </c>
      <c r="Q74" s="186">
        <v>2.03905</v>
      </c>
      <c r="R74" s="65"/>
      <c r="S74" s="66"/>
      <c r="Y74" s="66"/>
      <c r="Z74" s="66"/>
      <c r="AA74" s="66"/>
      <c r="AB74" s="66"/>
      <c r="AC74" s="66"/>
      <c r="AD74" s="66"/>
      <c r="AE74" s="66"/>
      <c r="AF74" s="66"/>
      <c r="AG74" s="66"/>
      <c r="AH74" s="66"/>
      <c r="AI74" s="66"/>
      <c r="AJ74" s="66"/>
      <c r="AK74" s="66"/>
      <c r="AL74" s="66"/>
      <c r="AM74" s="66"/>
      <c r="AN74" s="66"/>
      <c r="AO74" s="66"/>
      <c r="AP74" s="66"/>
      <c r="AQ74" s="66"/>
      <c r="AR74" s="66"/>
      <c r="AS74" s="66"/>
      <c r="AT74" s="66"/>
      <c r="AU74" s="66"/>
      <c r="AV74" s="66"/>
      <c r="AW74" s="66"/>
      <c r="AX74" s="66"/>
      <c r="AY74" s="66"/>
      <c r="AZ74" s="66"/>
      <c r="BA74" s="66"/>
      <c r="BB74" s="66"/>
      <c r="BC74" s="66"/>
      <c r="BD74" s="66"/>
      <c r="BE74" s="66"/>
      <c r="BF74" s="66"/>
      <c r="BG74" s="66"/>
      <c r="BH74" s="66"/>
      <c r="BI74" s="66"/>
      <c r="BJ74" s="66"/>
      <c r="BK74" s="66"/>
      <c r="BL74" s="66"/>
      <c r="BM74" s="66"/>
      <c r="BN74" s="66"/>
      <c r="BO74" s="66"/>
      <c r="BP74" s="66"/>
      <c r="BQ74" s="66"/>
      <c r="BR74" s="66"/>
    </row>
    <row r="75" spans="1:70" ht="27.95" customHeight="1" x14ac:dyDescent="0.3">
      <c r="A75" s="57"/>
      <c r="B75" s="143" t="s">
        <v>138</v>
      </c>
      <c r="C75" s="143" t="s">
        <v>194</v>
      </c>
      <c r="D75" s="143" t="s">
        <v>95</v>
      </c>
      <c r="E75" s="143" t="s">
        <v>88</v>
      </c>
      <c r="F75" s="186">
        <v>0</v>
      </c>
      <c r="G75" s="186">
        <v>0</v>
      </c>
      <c r="H75" s="186">
        <v>0</v>
      </c>
      <c r="I75" s="186">
        <v>0.42120555006102905</v>
      </c>
      <c r="J75" s="186">
        <v>0</v>
      </c>
      <c r="K75" s="186">
        <v>0.42120555006102905</v>
      </c>
      <c r="L75" s="186">
        <v>0</v>
      </c>
      <c r="M75" s="186">
        <v>0.42120555006102905</v>
      </c>
      <c r="N75" s="186">
        <v>0</v>
      </c>
      <c r="O75" s="186">
        <v>0.42120555006102905</v>
      </c>
      <c r="P75" s="186">
        <v>0</v>
      </c>
      <c r="Q75" s="186">
        <v>0</v>
      </c>
      <c r="R75" s="65"/>
      <c r="S75" s="66"/>
      <c r="Y75" s="66"/>
      <c r="Z75" s="66"/>
      <c r="AA75" s="66"/>
      <c r="AB75" s="66"/>
      <c r="AC75" s="66"/>
      <c r="AD75" s="66"/>
      <c r="AE75" s="66"/>
      <c r="AF75" s="66"/>
      <c r="AG75" s="66"/>
      <c r="AH75" s="66"/>
      <c r="AI75" s="66"/>
      <c r="AJ75" s="66"/>
      <c r="AK75" s="66"/>
      <c r="AL75" s="66"/>
      <c r="AM75" s="66"/>
      <c r="AN75" s="66"/>
      <c r="AO75" s="66"/>
      <c r="AP75" s="66"/>
      <c r="AQ75" s="66"/>
      <c r="AR75" s="66"/>
      <c r="AS75" s="66"/>
      <c r="AT75" s="66"/>
      <c r="AU75" s="66"/>
      <c r="AV75" s="66"/>
      <c r="AW75" s="66"/>
      <c r="AX75" s="66"/>
      <c r="AY75" s="66"/>
      <c r="AZ75" s="66"/>
      <c r="BA75" s="66"/>
      <c r="BB75" s="66"/>
      <c r="BC75" s="66"/>
      <c r="BD75" s="66"/>
      <c r="BE75" s="66"/>
      <c r="BF75" s="66"/>
      <c r="BG75" s="66"/>
      <c r="BH75" s="66"/>
      <c r="BI75" s="66"/>
      <c r="BJ75" s="66"/>
      <c r="BK75" s="66"/>
      <c r="BL75" s="66"/>
      <c r="BM75" s="66"/>
      <c r="BN75" s="66"/>
      <c r="BO75" s="66"/>
      <c r="BP75" s="66"/>
      <c r="BQ75" s="66"/>
      <c r="BR75" s="66"/>
    </row>
    <row r="76" spans="1:70" ht="27.95" customHeight="1" x14ac:dyDescent="0.3">
      <c r="A76" s="57"/>
      <c r="B76" s="143" t="s">
        <v>19</v>
      </c>
      <c r="C76" s="143" t="s">
        <v>20</v>
      </c>
      <c r="D76" s="143" t="s">
        <v>95</v>
      </c>
      <c r="E76" s="143" t="s">
        <v>88</v>
      </c>
      <c r="F76" s="186">
        <v>0</v>
      </c>
      <c r="G76" s="186">
        <v>0.39381707136491206</v>
      </c>
      <c r="H76" s="186">
        <v>0</v>
      </c>
      <c r="I76" s="186">
        <v>0.39381708272982424</v>
      </c>
      <c r="J76" s="186">
        <v>0</v>
      </c>
      <c r="K76" s="186">
        <v>0.39381708272982413</v>
      </c>
      <c r="L76" s="186">
        <v>0</v>
      </c>
      <c r="M76" s="186">
        <v>0.39381708272982413</v>
      </c>
      <c r="N76" s="186">
        <v>0</v>
      </c>
      <c r="O76" s="186">
        <v>0.39381708272982413</v>
      </c>
      <c r="P76" s="186">
        <v>0</v>
      </c>
      <c r="Q76" s="186">
        <v>0.42120555006102905</v>
      </c>
      <c r="R76" s="65"/>
      <c r="S76" s="66"/>
      <c r="Y76" s="66"/>
      <c r="Z76" s="66"/>
      <c r="AA76" s="66"/>
      <c r="AB76" s="66"/>
      <c r="AC76" s="66"/>
      <c r="AD76" s="66"/>
      <c r="AE76" s="66"/>
      <c r="AF76" s="66"/>
      <c r="AG76" s="66"/>
      <c r="AH76" s="66"/>
      <c r="AI76" s="66"/>
      <c r="AJ76" s="66"/>
      <c r="AK76" s="66"/>
      <c r="AL76" s="66"/>
      <c r="AM76" s="66"/>
      <c r="AN76" s="66"/>
      <c r="AO76" s="66"/>
      <c r="AP76" s="66"/>
      <c r="AQ76" s="66"/>
      <c r="AR76" s="66"/>
      <c r="AS76" s="66"/>
      <c r="AT76" s="66"/>
      <c r="AU76" s="66"/>
      <c r="AV76" s="66"/>
      <c r="AW76" s="66"/>
      <c r="AX76" s="66"/>
      <c r="AY76" s="66"/>
      <c r="AZ76" s="66"/>
      <c r="BA76" s="66"/>
      <c r="BB76" s="66"/>
      <c r="BC76" s="66"/>
      <c r="BD76" s="66"/>
      <c r="BE76" s="66"/>
      <c r="BF76" s="66"/>
      <c r="BG76" s="66"/>
      <c r="BH76" s="66"/>
      <c r="BI76" s="66"/>
      <c r="BJ76" s="66"/>
      <c r="BK76" s="66"/>
      <c r="BL76" s="66"/>
      <c r="BM76" s="66"/>
      <c r="BN76" s="66"/>
      <c r="BO76" s="66"/>
      <c r="BP76" s="66"/>
      <c r="BQ76" s="66"/>
      <c r="BR76" s="66"/>
    </row>
    <row r="77" spans="1:70" ht="27.95" customHeight="1" x14ac:dyDescent="0.3">
      <c r="A77" s="57"/>
      <c r="B77" s="143" t="s">
        <v>15</v>
      </c>
      <c r="C77" s="143" t="s">
        <v>16</v>
      </c>
      <c r="D77" s="143" t="s">
        <v>95</v>
      </c>
      <c r="E77" s="143" t="s">
        <v>88</v>
      </c>
      <c r="F77" s="186">
        <v>0</v>
      </c>
      <c r="G77" s="186">
        <v>4.8708098514285698</v>
      </c>
      <c r="H77" s="186">
        <v>0</v>
      </c>
      <c r="I77" s="186">
        <v>0</v>
      </c>
      <c r="J77" s="186">
        <v>0</v>
      </c>
      <c r="K77" s="186">
        <v>0</v>
      </c>
      <c r="L77" s="186">
        <v>0</v>
      </c>
      <c r="M77" s="186">
        <v>0</v>
      </c>
      <c r="N77" s="186">
        <v>0</v>
      </c>
      <c r="O77" s="186">
        <v>0</v>
      </c>
      <c r="P77" s="186">
        <v>0</v>
      </c>
      <c r="Q77" s="186">
        <v>0</v>
      </c>
      <c r="R77" s="65"/>
      <c r="S77" s="66"/>
      <c r="Y77" s="66"/>
      <c r="Z77" s="66"/>
      <c r="AA77" s="66"/>
      <c r="AB77" s="66"/>
      <c r="AC77" s="66"/>
      <c r="AD77" s="66"/>
      <c r="AE77" s="66"/>
      <c r="AF77" s="66"/>
      <c r="AG77" s="66"/>
      <c r="AH77" s="66"/>
      <c r="AI77" s="66"/>
      <c r="AJ77" s="66"/>
      <c r="AK77" s="66"/>
      <c r="AL77" s="66"/>
      <c r="AM77" s="66"/>
      <c r="AN77" s="66"/>
      <c r="AO77" s="66"/>
      <c r="AP77" s="66"/>
      <c r="AQ77" s="66"/>
      <c r="AR77" s="66"/>
      <c r="AS77" s="66"/>
      <c r="AT77" s="66"/>
      <c r="AU77" s="66"/>
      <c r="AV77" s="66"/>
      <c r="AW77" s="66"/>
      <c r="AX77" s="66"/>
      <c r="AY77" s="66"/>
      <c r="AZ77" s="66"/>
      <c r="BA77" s="66"/>
      <c r="BB77" s="66"/>
      <c r="BC77" s="66"/>
      <c r="BD77" s="66"/>
      <c r="BE77" s="66"/>
      <c r="BF77" s="66"/>
      <c r="BG77" s="66"/>
      <c r="BH77" s="66"/>
      <c r="BI77" s="66"/>
      <c r="BJ77" s="66"/>
      <c r="BK77" s="66"/>
      <c r="BL77" s="66"/>
      <c r="BM77" s="66"/>
      <c r="BN77" s="66"/>
      <c r="BO77" s="66"/>
      <c r="BP77" s="66"/>
      <c r="BQ77" s="66"/>
      <c r="BR77" s="66"/>
    </row>
    <row r="78" spans="1:70" ht="27.95" customHeight="1" x14ac:dyDescent="0.3">
      <c r="A78" s="57"/>
      <c r="B78" s="143" t="s">
        <v>25</v>
      </c>
      <c r="C78" s="143" t="s">
        <v>26</v>
      </c>
      <c r="D78" s="143" t="str">
        <f>+VLOOKUP($C78,$C$10:$D$42,2,FALSE)</f>
        <v>USD</v>
      </c>
      <c r="E78" s="143" t="s">
        <v>88</v>
      </c>
      <c r="F78" s="186">
        <v>0</v>
      </c>
      <c r="G78" s="186">
        <v>2.7453270000000002E-2</v>
      </c>
      <c r="H78" s="186">
        <v>0</v>
      </c>
      <c r="I78" s="186">
        <v>2.7781419999999998E-2</v>
      </c>
      <c r="J78" s="186">
        <v>0</v>
      </c>
      <c r="K78" s="186">
        <v>2.81135E-2</v>
      </c>
      <c r="L78" s="186">
        <v>0</v>
      </c>
      <c r="M78" s="186">
        <v>2.8449550000000004E-2</v>
      </c>
      <c r="N78" s="186">
        <v>0</v>
      </c>
      <c r="O78" s="186">
        <v>2.878961E-2</v>
      </c>
      <c r="P78" s="186">
        <v>0</v>
      </c>
      <c r="Q78" s="186">
        <v>0.19690854136491209</v>
      </c>
      <c r="R78" s="65"/>
      <c r="S78" s="66"/>
      <c r="Y78" s="66"/>
      <c r="Z78" s="66"/>
      <c r="AA78" s="66"/>
      <c r="AB78" s="66"/>
      <c r="AC78" s="66"/>
      <c r="AD78" s="66"/>
      <c r="AE78" s="66"/>
      <c r="AF78" s="66"/>
      <c r="AG78" s="66"/>
      <c r="AH78" s="66"/>
      <c r="AI78" s="66"/>
      <c r="AJ78" s="66"/>
      <c r="AK78" s="66"/>
      <c r="AL78" s="66"/>
      <c r="AM78" s="66"/>
      <c r="AN78" s="66"/>
      <c r="AO78" s="66"/>
      <c r="AP78" s="66"/>
      <c r="AQ78" s="66"/>
      <c r="AR78" s="66"/>
      <c r="AS78" s="66"/>
      <c r="AT78" s="66"/>
      <c r="AU78" s="66"/>
      <c r="AV78" s="66"/>
      <c r="AW78" s="66"/>
      <c r="AX78" s="66"/>
      <c r="AY78" s="66"/>
      <c r="AZ78" s="66"/>
      <c r="BA78" s="66"/>
      <c r="BB78" s="66"/>
      <c r="BC78" s="66"/>
      <c r="BD78" s="66"/>
      <c r="BE78" s="66"/>
      <c r="BF78" s="66"/>
      <c r="BG78" s="66"/>
      <c r="BH78" s="66"/>
      <c r="BI78" s="66"/>
      <c r="BJ78" s="66"/>
      <c r="BK78" s="66"/>
      <c r="BL78" s="66"/>
      <c r="BM78" s="66"/>
      <c r="BN78" s="66"/>
      <c r="BO78" s="66"/>
      <c r="BP78" s="66"/>
      <c r="BQ78" s="66"/>
      <c r="BR78" s="66"/>
    </row>
    <row r="79" spans="1:70" ht="27.95" customHeight="1" x14ac:dyDescent="0.3">
      <c r="A79" s="57"/>
      <c r="B79" s="143" t="s">
        <v>27</v>
      </c>
      <c r="C79" s="143" t="s">
        <v>28</v>
      </c>
      <c r="D79" s="143" t="str">
        <f>+VLOOKUP($C79,$C$10:$D$42,2,FALSE)</f>
        <v>USD</v>
      </c>
      <c r="E79" s="143" t="s">
        <v>88</v>
      </c>
      <c r="F79" s="186">
        <v>0</v>
      </c>
      <c r="G79" s="186">
        <v>0</v>
      </c>
      <c r="H79" s="186">
        <v>0</v>
      </c>
      <c r="I79" s="186">
        <v>0</v>
      </c>
      <c r="J79" s="186">
        <v>0</v>
      </c>
      <c r="K79" s="186">
        <v>0</v>
      </c>
      <c r="L79" s="186">
        <v>0</v>
      </c>
      <c r="M79" s="186">
        <v>0</v>
      </c>
      <c r="N79" s="186">
        <v>0</v>
      </c>
      <c r="O79" s="186">
        <v>0</v>
      </c>
      <c r="P79" s="186">
        <v>0</v>
      </c>
      <c r="Q79" s="186">
        <v>0</v>
      </c>
      <c r="R79" s="65"/>
      <c r="S79" s="66"/>
      <c r="Y79" s="66"/>
      <c r="Z79" s="66"/>
      <c r="AA79" s="66"/>
      <c r="AB79" s="66"/>
      <c r="AC79" s="66"/>
      <c r="AD79" s="66"/>
      <c r="AE79" s="66"/>
      <c r="AF79" s="66"/>
      <c r="AG79" s="66"/>
      <c r="AH79" s="66"/>
      <c r="AI79" s="66"/>
      <c r="AJ79" s="66"/>
      <c r="AK79" s="66"/>
      <c r="AL79" s="66"/>
      <c r="AM79" s="66"/>
      <c r="AN79" s="66"/>
      <c r="AO79" s="66"/>
      <c r="AP79" s="66"/>
      <c r="AQ79" s="66"/>
      <c r="AR79" s="66"/>
      <c r="AS79" s="66"/>
      <c r="AT79" s="66"/>
      <c r="AU79" s="66"/>
      <c r="AV79" s="66"/>
      <c r="AW79" s="66"/>
      <c r="AX79" s="66"/>
      <c r="AY79" s="66"/>
      <c r="AZ79" s="66"/>
      <c r="BA79" s="66"/>
      <c r="BB79" s="66"/>
      <c r="BC79" s="66"/>
      <c r="BD79" s="66"/>
      <c r="BE79" s="66"/>
      <c r="BF79" s="66"/>
      <c r="BG79" s="66"/>
      <c r="BH79" s="66"/>
      <c r="BI79" s="66"/>
      <c r="BJ79" s="66"/>
      <c r="BK79" s="66"/>
      <c r="BL79" s="66"/>
      <c r="BM79" s="66"/>
      <c r="BN79" s="66"/>
      <c r="BO79" s="66"/>
      <c r="BP79" s="66"/>
      <c r="BQ79" s="66"/>
      <c r="BR79" s="66"/>
    </row>
    <row r="80" spans="1:70" ht="27.95" customHeight="1" x14ac:dyDescent="0.3">
      <c r="A80" s="57"/>
      <c r="B80" s="157" t="s">
        <v>29</v>
      </c>
      <c r="C80" s="157"/>
      <c r="D80" s="157"/>
      <c r="E80" s="157"/>
      <c r="F80" s="168">
        <f>+SUM(F81:F83)</f>
        <v>0</v>
      </c>
      <c r="G80" s="168">
        <f>+SUM(G81:G83)</f>
        <v>2.1719755492529642</v>
      </c>
      <c r="H80" s="168">
        <f t="shared" ref="H80:Q80" si="40">+SUM(H81:H83)</f>
        <v>0</v>
      </c>
      <c r="I80" s="168">
        <f t="shared" si="40"/>
        <v>2.2647240321670585</v>
      </c>
      <c r="J80" s="168">
        <f t="shared" si="40"/>
        <v>0</v>
      </c>
      <c r="K80" s="168">
        <f t="shared" si="40"/>
        <v>2.2647240321670585</v>
      </c>
      <c r="L80" s="168">
        <f t="shared" si="40"/>
        <v>0</v>
      </c>
      <c r="M80" s="168">
        <f t="shared" si="40"/>
        <v>2.2647240321670585</v>
      </c>
      <c r="N80" s="168">
        <f t="shared" si="40"/>
        <v>0</v>
      </c>
      <c r="O80" s="168">
        <f t="shared" si="40"/>
        <v>2.2647240321670585</v>
      </c>
      <c r="P80" s="168">
        <f t="shared" si="40"/>
        <v>0</v>
      </c>
      <c r="Q80" s="168">
        <f t="shared" si="40"/>
        <v>1.9136969849890819</v>
      </c>
      <c r="R80" s="103"/>
      <c r="Y80" s="103"/>
      <c r="Z80" s="103"/>
      <c r="AA80" s="103"/>
      <c r="AB80" s="103"/>
      <c r="AC80" s="103"/>
      <c r="AD80" s="103"/>
      <c r="AE80" s="103"/>
      <c r="AF80" s="103"/>
      <c r="AG80" s="103"/>
      <c r="AH80" s="103"/>
      <c r="AI80" s="103"/>
      <c r="AJ80" s="103"/>
      <c r="AK80" s="103"/>
      <c r="AL80" s="103"/>
      <c r="AM80" s="103"/>
      <c r="AN80" s="103"/>
      <c r="AO80" s="103"/>
      <c r="AP80" s="103"/>
      <c r="AQ80" s="103"/>
      <c r="AR80" s="103"/>
      <c r="AS80" s="103"/>
      <c r="AT80" s="103"/>
      <c r="AU80" s="103"/>
      <c r="AV80" s="103"/>
      <c r="AW80" s="103"/>
      <c r="AX80" s="103"/>
      <c r="AY80" s="103"/>
      <c r="AZ80" s="103"/>
      <c r="BA80" s="103"/>
      <c r="BB80" s="103"/>
      <c r="BC80" s="103"/>
      <c r="BD80" s="103"/>
      <c r="BE80" s="103"/>
      <c r="BF80" s="103"/>
      <c r="BG80" s="103"/>
      <c r="BH80" s="103"/>
      <c r="BI80" s="103"/>
      <c r="BJ80" s="103"/>
      <c r="BK80" s="103"/>
      <c r="BL80" s="103"/>
      <c r="BM80" s="103"/>
      <c r="BN80" s="103"/>
      <c r="BO80" s="103"/>
      <c r="BP80" s="103"/>
      <c r="BQ80" s="103"/>
      <c r="BR80" s="103"/>
    </row>
    <row r="81" spans="1:86" ht="27.95" customHeight="1" x14ac:dyDescent="0.3">
      <c r="A81" s="57"/>
      <c r="B81" s="143" t="s">
        <v>30</v>
      </c>
      <c r="C81" s="143" t="s">
        <v>31</v>
      </c>
      <c r="D81" s="143" t="str">
        <f>+VLOOKUP($C81,$C$10:$D$42,2,FALSE)</f>
        <v>USD</v>
      </c>
      <c r="E81" s="143" t="s">
        <v>88</v>
      </c>
      <c r="F81" s="186">
        <v>0</v>
      </c>
      <c r="G81" s="186">
        <v>1.7845577028571411</v>
      </c>
      <c r="H81" s="186">
        <v>0</v>
      </c>
      <c r="I81" s="186">
        <v>1.7845577028571411</v>
      </c>
      <c r="J81" s="186">
        <v>0</v>
      </c>
      <c r="K81" s="186">
        <v>1.7845577028571411</v>
      </c>
      <c r="L81" s="186">
        <v>0</v>
      </c>
      <c r="M81" s="186">
        <v>1.7845577028571411</v>
      </c>
      <c r="N81" s="186">
        <v>0</v>
      </c>
      <c r="O81" s="186">
        <v>1.7845577028571411</v>
      </c>
      <c r="P81" s="186">
        <v>0</v>
      </c>
      <c r="Q81" s="186">
        <v>0</v>
      </c>
      <c r="S81" s="66"/>
      <c r="Y81" s="66"/>
      <c r="Z81" s="66"/>
      <c r="AA81" s="66"/>
      <c r="AB81" s="66"/>
      <c r="AC81" s="66"/>
      <c r="AD81" s="66"/>
      <c r="AE81" s="66"/>
      <c r="AF81" s="66"/>
      <c r="AG81" s="66"/>
      <c r="AH81" s="66"/>
      <c r="AI81" s="66"/>
      <c r="AJ81" s="66"/>
      <c r="AK81" s="66"/>
      <c r="AL81" s="66"/>
      <c r="AM81" s="66"/>
      <c r="AN81" s="66"/>
      <c r="AO81" s="66"/>
      <c r="AP81" s="66"/>
      <c r="AQ81" s="66"/>
      <c r="AR81" s="66"/>
      <c r="AS81" s="66"/>
      <c r="AT81" s="66"/>
      <c r="AU81" s="66"/>
      <c r="AV81" s="66"/>
      <c r="AW81" s="66"/>
      <c r="AX81" s="66"/>
      <c r="AY81" s="66"/>
      <c r="AZ81" s="66"/>
      <c r="BA81" s="66"/>
      <c r="BB81" s="66"/>
      <c r="BC81" s="66"/>
      <c r="BD81" s="66"/>
      <c r="BE81" s="66"/>
      <c r="BF81" s="66"/>
      <c r="BG81" s="66"/>
      <c r="BH81" s="66"/>
      <c r="BI81" s="66"/>
      <c r="BJ81" s="66"/>
      <c r="BK81" s="66"/>
      <c r="BL81" s="66"/>
      <c r="BM81" s="66"/>
      <c r="BN81" s="66"/>
      <c r="BO81" s="66"/>
      <c r="BP81" s="66"/>
      <c r="BQ81" s="66"/>
      <c r="BR81" s="66"/>
    </row>
    <row r="82" spans="1:86" ht="27.95" customHeight="1" x14ac:dyDescent="0.3">
      <c r="A82" s="57"/>
      <c r="B82" s="143" t="s">
        <v>160</v>
      </c>
      <c r="C82" s="143" t="s">
        <v>161</v>
      </c>
      <c r="D82" s="143" t="s">
        <v>95</v>
      </c>
      <c r="E82" s="143" t="s">
        <v>88</v>
      </c>
      <c r="F82" s="186">
        <v>0</v>
      </c>
      <c r="G82" s="186">
        <v>0.38741784639582327</v>
      </c>
      <c r="H82" s="186">
        <v>0</v>
      </c>
      <c r="I82" s="186">
        <v>0.38741784639582327</v>
      </c>
      <c r="J82" s="186">
        <v>0</v>
      </c>
      <c r="K82" s="186">
        <v>0.38741784639582327</v>
      </c>
      <c r="L82" s="186">
        <v>0</v>
      </c>
      <c r="M82" s="186">
        <v>0.38741784639582327</v>
      </c>
      <c r="N82" s="186">
        <v>0</v>
      </c>
      <c r="O82" s="186">
        <v>0.38741784639582327</v>
      </c>
      <c r="P82" s="186">
        <v>0</v>
      </c>
      <c r="Q82" s="186">
        <v>1.7845577028571409</v>
      </c>
      <c r="S82" s="66"/>
      <c r="Y82" s="66"/>
      <c r="Z82" s="66"/>
      <c r="AA82" s="66"/>
      <c r="AB82" s="66"/>
      <c r="AC82" s="66"/>
      <c r="AD82" s="66"/>
      <c r="AE82" s="66"/>
      <c r="AF82" s="66"/>
      <c r="AG82" s="66"/>
      <c r="AH82" s="66"/>
      <c r="AI82" s="66"/>
      <c r="AJ82" s="66"/>
      <c r="AK82" s="66"/>
      <c r="AL82" s="66"/>
      <c r="AM82" s="66"/>
      <c r="AN82" s="66"/>
      <c r="AO82" s="66"/>
      <c r="AP82" s="66"/>
      <c r="AQ82" s="66"/>
      <c r="AR82" s="66"/>
      <c r="AS82" s="66"/>
      <c r="AT82" s="66"/>
      <c r="AU82" s="66"/>
      <c r="AV82" s="66"/>
      <c r="AW82" s="66"/>
      <c r="AX82" s="66"/>
      <c r="AY82" s="66"/>
      <c r="AZ82" s="66"/>
      <c r="BA82" s="66"/>
      <c r="BB82" s="66"/>
      <c r="BC82" s="66"/>
      <c r="BD82" s="66"/>
      <c r="BE82" s="66"/>
      <c r="BF82" s="66"/>
      <c r="BG82" s="66"/>
      <c r="BH82" s="66"/>
      <c r="BI82" s="66"/>
      <c r="BJ82" s="66"/>
      <c r="BK82" s="66"/>
      <c r="BL82" s="66"/>
      <c r="BM82" s="66"/>
      <c r="BN82" s="66"/>
      <c r="BO82" s="66"/>
      <c r="BP82" s="66"/>
      <c r="BQ82" s="66"/>
      <c r="BR82" s="66"/>
    </row>
    <row r="83" spans="1:86" ht="27.95" customHeight="1" x14ac:dyDescent="0.3">
      <c r="A83" s="57"/>
      <c r="B83" s="143" t="s">
        <v>139</v>
      </c>
      <c r="C83" s="143" t="s">
        <v>140</v>
      </c>
      <c r="D83" s="143" t="s">
        <v>95</v>
      </c>
      <c r="E83" s="143" t="s">
        <v>88</v>
      </c>
      <c r="F83" s="186">
        <v>0</v>
      </c>
      <c r="G83" s="186">
        <v>0</v>
      </c>
      <c r="H83" s="186">
        <v>0</v>
      </c>
      <c r="I83" s="186">
        <v>9.2748482914094543E-2</v>
      </c>
      <c r="J83" s="186">
        <v>0</v>
      </c>
      <c r="K83" s="186">
        <v>9.2748482914094543E-2</v>
      </c>
      <c r="L83" s="186">
        <v>0</v>
      </c>
      <c r="M83" s="186">
        <v>9.2748482914094543E-2</v>
      </c>
      <c r="N83" s="186">
        <v>0</v>
      </c>
      <c r="O83" s="186">
        <v>9.2748482914094543E-2</v>
      </c>
      <c r="P83" s="186">
        <v>0</v>
      </c>
      <c r="Q83" s="186">
        <v>0.12913928213194109</v>
      </c>
      <c r="S83" s="66"/>
      <c r="Y83" s="66"/>
      <c r="Z83" s="66"/>
      <c r="AA83" s="66"/>
      <c r="AB83" s="66"/>
      <c r="AC83" s="66"/>
      <c r="AD83" s="66"/>
      <c r="AE83" s="66"/>
      <c r="AF83" s="66"/>
      <c r="AG83" s="66"/>
      <c r="AH83" s="66"/>
      <c r="AI83" s="66"/>
      <c r="AJ83" s="66"/>
      <c r="AK83" s="66"/>
      <c r="AL83" s="66"/>
      <c r="AM83" s="66"/>
      <c r="AN83" s="66"/>
      <c r="AO83" s="66"/>
      <c r="AP83" s="66"/>
      <c r="AQ83" s="66"/>
      <c r="AR83" s="66"/>
      <c r="AS83" s="66"/>
      <c r="AT83" s="66"/>
      <c r="AU83" s="66"/>
      <c r="AV83" s="66"/>
      <c r="AW83" s="66"/>
      <c r="AX83" s="66"/>
      <c r="AY83" s="66"/>
      <c r="AZ83" s="66"/>
      <c r="BA83" s="66"/>
      <c r="BB83" s="66"/>
      <c r="BC83" s="66"/>
      <c r="BD83" s="66"/>
      <c r="BE83" s="66"/>
      <c r="BF83" s="66"/>
      <c r="BG83" s="66"/>
      <c r="BH83" s="66"/>
      <c r="BI83" s="66"/>
      <c r="BJ83" s="66"/>
      <c r="BK83" s="66"/>
      <c r="BL83" s="66"/>
      <c r="BM83" s="66"/>
      <c r="BN83" s="66"/>
      <c r="BO83" s="66"/>
      <c r="BP83" s="66"/>
      <c r="BQ83" s="66"/>
      <c r="BR83" s="66"/>
    </row>
    <row r="84" spans="1:86" ht="27.95" customHeight="1" x14ac:dyDescent="0.3">
      <c r="A84" s="57"/>
      <c r="B84" s="152" t="s">
        <v>89</v>
      </c>
      <c r="C84" s="152"/>
      <c r="D84" s="152"/>
      <c r="E84" s="152"/>
      <c r="F84" s="165">
        <f t="shared" ref="F84:Q84" si="41">+SUM(F85:F93)</f>
        <v>40149.73637755082</v>
      </c>
      <c r="G84" s="165">
        <f t="shared" si="41"/>
        <v>79.695538461538462</v>
      </c>
      <c r="H84" s="165">
        <f t="shared" si="41"/>
        <v>140340.48730967336</v>
      </c>
      <c r="I84" s="165">
        <f t="shared" si="41"/>
        <v>79.695538461538462</v>
      </c>
      <c r="J84" s="165">
        <f t="shared" si="41"/>
        <v>7665.8150439933333</v>
      </c>
      <c r="K84" s="165">
        <f t="shared" si="41"/>
        <v>79.695538461538462</v>
      </c>
      <c r="L84" s="165">
        <f t="shared" si="41"/>
        <v>813.10897683333326</v>
      </c>
      <c r="M84" s="165">
        <f t="shared" si="41"/>
        <v>79.695538461538462</v>
      </c>
      <c r="N84" s="165">
        <f t="shared" si="41"/>
        <v>813.10897683333326</v>
      </c>
      <c r="O84" s="165">
        <f t="shared" si="41"/>
        <v>39.847769230769231</v>
      </c>
      <c r="P84" s="165">
        <f t="shared" si="41"/>
        <v>0</v>
      </c>
      <c r="Q84" s="165">
        <f t="shared" si="41"/>
        <v>0</v>
      </c>
      <c r="R84" s="100"/>
      <c r="Y84" s="100"/>
      <c r="Z84" s="100"/>
      <c r="AA84" s="100"/>
      <c r="AB84" s="100"/>
      <c r="AC84" s="100"/>
      <c r="AD84" s="100"/>
      <c r="AE84" s="100"/>
      <c r="AF84" s="100"/>
      <c r="AG84" s="100"/>
      <c r="AH84" s="100"/>
      <c r="AI84" s="100"/>
      <c r="AJ84" s="100"/>
      <c r="AK84" s="100"/>
      <c r="AL84" s="100"/>
      <c r="AM84" s="100"/>
      <c r="AN84" s="100"/>
      <c r="AO84" s="100"/>
      <c r="AP84" s="100"/>
      <c r="AQ84" s="100"/>
      <c r="AR84" s="100"/>
      <c r="AS84" s="100"/>
      <c r="AT84" s="100"/>
      <c r="AU84" s="100"/>
      <c r="AV84" s="100"/>
      <c r="AW84" s="100"/>
      <c r="AX84" s="100"/>
      <c r="AY84" s="100"/>
      <c r="AZ84" s="100"/>
      <c r="BA84" s="100"/>
      <c r="BB84" s="100"/>
      <c r="BC84" s="100"/>
      <c r="BD84" s="100"/>
      <c r="BE84" s="100"/>
      <c r="BF84" s="100"/>
      <c r="BG84" s="100"/>
      <c r="BH84" s="100"/>
      <c r="BI84" s="100"/>
      <c r="BJ84" s="100"/>
      <c r="BK84" s="100"/>
      <c r="BL84" s="100"/>
      <c r="BM84" s="100"/>
      <c r="BN84" s="100"/>
      <c r="BO84" s="100"/>
      <c r="BP84" s="100"/>
      <c r="BQ84" s="100"/>
      <c r="BR84" s="100"/>
    </row>
    <row r="85" spans="1:86" ht="27.95" customHeight="1" x14ac:dyDescent="0.3">
      <c r="A85" s="57"/>
      <c r="B85" s="143" t="s">
        <v>120</v>
      </c>
      <c r="C85" s="143" t="s">
        <v>119</v>
      </c>
      <c r="D85" s="143" t="str">
        <f>+VLOOKUP($C85,$C$10:$D$42,2,FALSE)</f>
        <v>USD</v>
      </c>
      <c r="E85" s="143" t="s">
        <v>89</v>
      </c>
      <c r="F85" s="186">
        <v>0</v>
      </c>
      <c r="G85" s="186">
        <v>79.695538461538462</v>
      </c>
      <c r="H85" s="186">
        <v>0</v>
      </c>
      <c r="I85" s="186">
        <v>79.695538461538462</v>
      </c>
      <c r="J85" s="186">
        <v>0</v>
      </c>
      <c r="K85" s="186">
        <v>79.695538461538462</v>
      </c>
      <c r="L85" s="186">
        <v>0</v>
      </c>
      <c r="M85" s="186">
        <v>79.695538461538462</v>
      </c>
      <c r="N85" s="186">
        <v>0</v>
      </c>
      <c r="O85" s="186">
        <v>39.847769230769231</v>
      </c>
      <c r="P85" s="186">
        <v>0</v>
      </c>
      <c r="Q85" s="186">
        <v>0</v>
      </c>
      <c r="S85" s="66"/>
      <c r="Y85" s="66"/>
      <c r="Z85" s="66"/>
      <c r="AA85" s="66"/>
      <c r="AB85" s="66"/>
      <c r="AC85" s="66"/>
      <c r="AD85" s="66"/>
      <c r="AE85" s="66"/>
      <c r="AF85" s="66"/>
      <c r="AG85" s="66"/>
      <c r="AH85" s="66"/>
      <c r="AI85" s="66"/>
      <c r="AJ85" s="66"/>
      <c r="AK85" s="66"/>
      <c r="AL85" s="66"/>
      <c r="AM85" s="66"/>
      <c r="AN85" s="66"/>
      <c r="AO85" s="66"/>
      <c r="AP85" s="66"/>
      <c r="AQ85" s="66"/>
      <c r="AR85" s="66"/>
      <c r="AS85" s="66"/>
      <c r="AT85" s="66"/>
      <c r="AU85" s="66"/>
      <c r="AV85" s="66"/>
      <c r="AW85" s="66"/>
      <c r="AX85" s="66"/>
      <c r="AY85" s="66"/>
      <c r="AZ85" s="66"/>
      <c r="BA85" s="66"/>
      <c r="BB85" s="66"/>
      <c r="BC85" s="66"/>
      <c r="BD85" s="66"/>
      <c r="BE85" s="66"/>
      <c r="BF85" s="66"/>
      <c r="BG85" s="66"/>
      <c r="BH85" s="66"/>
      <c r="BI85" s="66"/>
      <c r="BJ85" s="66"/>
      <c r="BK85" s="66"/>
      <c r="BL85" s="66"/>
      <c r="BM85" s="66"/>
      <c r="BN85" s="66"/>
      <c r="BO85" s="66"/>
      <c r="BP85" s="66"/>
      <c r="BQ85" s="66"/>
      <c r="BR85" s="66"/>
    </row>
    <row r="86" spans="1:86" ht="27.95" customHeight="1" x14ac:dyDescent="0.3">
      <c r="A86" s="57"/>
      <c r="B86" s="143" t="s">
        <v>239</v>
      </c>
      <c r="C86" s="143" t="s">
        <v>247</v>
      </c>
      <c r="D86" s="143" t="s">
        <v>2</v>
      </c>
      <c r="E86" s="143" t="s">
        <v>89</v>
      </c>
      <c r="F86" s="186">
        <v>0</v>
      </c>
      <c r="G86" s="186">
        <v>0</v>
      </c>
      <c r="H86" s="186">
        <v>72753.929000000004</v>
      </c>
      <c r="I86" s="186">
        <v>0</v>
      </c>
      <c r="J86" s="186">
        <v>0</v>
      </c>
      <c r="K86" s="186">
        <v>0</v>
      </c>
      <c r="L86" s="186">
        <v>0</v>
      </c>
      <c r="M86" s="186">
        <v>0</v>
      </c>
      <c r="N86" s="186">
        <v>0</v>
      </c>
      <c r="O86" s="186">
        <v>0</v>
      </c>
      <c r="P86" s="186">
        <v>0</v>
      </c>
      <c r="Q86" s="186">
        <v>0</v>
      </c>
      <c r="S86" s="66"/>
      <c r="Y86" s="66"/>
      <c r="Z86" s="66"/>
      <c r="AA86" s="66"/>
      <c r="AB86" s="66"/>
      <c r="AC86" s="66"/>
      <c r="AD86" s="66"/>
      <c r="AE86" s="66"/>
      <c r="AF86" s="66"/>
      <c r="AG86" s="66"/>
      <c r="AH86" s="66"/>
      <c r="AI86" s="66"/>
      <c r="AJ86" s="66"/>
      <c r="AK86" s="66"/>
      <c r="AL86" s="66"/>
      <c r="AM86" s="66"/>
      <c r="AN86" s="66"/>
      <c r="AO86" s="66"/>
      <c r="AP86" s="66"/>
      <c r="AQ86" s="66"/>
      <c r="AR86" s="66"/>
      <c r="AS86" s="66"/>
      <c r="AT86" s="66"/>
      <c r="AU86" s="66"/>
      <c r="AV86" s="66"/>
      <c r="AW86" s="66"/>
      <c r="AX86" s="66"/>
      <c r="AY86" s="66"/>
      <c r="AZ86" s="66"/>
      <c r="BA86" s="66"/>
      <c r="BB86" s="66"/>
      <c r="BC86" s="66"/>
      <c r="BD86" s="66"/>
      <c r="BE86" s="66"/>
      <c r="BF86" s="66"/>
      <c r="BG86" s="66"/>
      <c r="BH86" s="66"/>
      <c r="BI86" s="66"/>
      <c r="BJ86" s="66"/>
      <c r="BK86" s="66"/>
      <c r="BL86" s="66"/>
      <c r="BM86" s="66"/>
      <c r="BN86" s="66"/>
      <c r="BO86" s="66"/>
      <c r="BP86" s="66"/>
      <c r="BQ86" s="66"/>
      <c r="BR86" s="66"/>
    </row>
    <row r="87" spans="1:86" ht="27.95" customHeight="1" x14ac:dyDescent="0.3">
      <c r="A87" s="57"/>
      <c r="B87" s="143" t="s">
        <v>240</v>
      </c>
      <c r="C87" s="143" t="s">
        <v>248</v>
      </c>
      <c r="D87" s="143" t="s">
        <v>2</v>
      </c>
      <c r="E87" s="143" t="s">
        <v>89</v>
      </c>
      <c r="F87" s="186">
        <v>0</v>
      </c>
      <c r="G87" s="186">
        <v>0</v>
      </c>
      <c r="H87" s="186">
        <v>53072.148000000001</v>
      </c>
      <c r="I87" s="186">
        <v>0</v>
      </c>
      <c r="J87" s="186">
        <v>0</v>
      </c>
      <c r="K87" s="186">
        <v>0</v>
      </c>
      <c r="L87" s="186">
        <v>0</v>
      </c>
      <c r="M87" s="186">
        <v>0</v>
      </c>
      <c r="N87" s="186">
        <v>0</v>
      </c>
      <c r="O87" s="186">
        <v>0</v>
      </c>
      <c r="P87" s="186">
        <v>0</v>
      </c>
      <c r="Q87" s="186">
        <v>0</v>
      </c>
      <c r="S87" s="66"/>
      <c r="Y87" s="66"/>
      <c r="Z87" s="66"/>
      <c r="AA87" s="66"/>
      <c r="AB87" s="66"/>
      <c r="AC87" s="66"/>
      <c r="AD87" s="66"/>
      <c r="AE87" s="66"/>
      <c r="AF87" s="66"/>
      <c r="AG87" s="66"/>
      <c r="AH87" s="66"/>
      <c r="AI87" s="66"/>
      <c r="AJ87" s="66"/>
      <c r="AK87" s="66"/>
      <c r="AL87" s="66"/>
      <c r="AM87" s="66"/>
      <c r="AN87" s="66"/>
      <c r="AO87" s="66"/>
      <c r="AP87" s="66"/>
      <c r="AQ87" s="66"/>
      <c r="AR87" s="66"/>
      <c r="AS87" s="66"/>
      <c r="AT87" s="66"/>
      <c r="AU87" s="66"/>
      <c r="AV87" s="66"/>
      <c r="AW87" s="66"/>
      <c r="AX87" s="66"/>
      <c r="AY87" s="66"/>
      <c r="AZ87" s="66"/>
      <c r="BA87" s="66"/>
      <c r="BB87" s="66"/>
      <c r="BC87" s="66"/>
      <c r="BD87" s="66"/>
      <c r="BE87" s="66"/>
      <c r="BF87" s="66"/>
      <c r="BG87" s="66"/>
      <c r="BH87" s="66"/>
      <c r="BI87" s="66"/>
      <c r="BJ87" s="66"/>
      <c r="BK87" s="66"/>
      <c r="BL87" s="66"/>
      <c r="BM87" s="66"/>
      <c r="BN87" s="66"/>
      <c r="BO87" s="66"/>
      <c r="BP87" s="66"/>
      <c r="BQ87" s="66"/>
      <c r="BR87" s="66"/>
    </row>
    <row r="88" spans="1:86" ht="27.95" customHeight="1" x14ac:dyDescent="0.3">
      <c r="A88" s="57"/>
      <c r="B88" s="143" t="s">
        <v>212</v>
      </c>
      <c r="C88" s="143" t="s">
        <v>214</v>
      </c>
      <c r="D88" s="143" t="s">
        <v>216</v>
      </c>
      <c r="E88" s="143" t="s">
        <v>89</v>
      </c>
      <c r="F88" s="186">
        <v>37314.775999999998</v>
      </c>
      <c r="G88" s="186">
        <v>0</v>
      </c>
      <c r="H88" s="186">
        <v>0</v>
      </c>
      <c r="I88" s="186">
        <v>0</v>
      </c>
      <c r="J88" s="186">
        <v>0</v>
      </c>
      <c r="K88" s="186">
        <v>0</v>
      </c>
      <c r="L88" s="186">
        <v>0</v>
      </c>
      <c r="M88" s="186">
        <v>0</v>
      </c>
      <c r="N88" s="186">
        <v>0</v>
      </c>
      <c r="O88" s="186">
        <v>0</v>
      </c>
      <c r="P88" s="186">
        <v>0</v>
      </c>
      <c r="Q88" s="186">
        <v>0</v>
      </c>
      <c r="R88" s="66"/>
      <c r="Y88" s="66"/>
      <c r="Z88" s="66"/>
      <c r="AA88" s="66"/>
      <c r="AB88" s="66"/>
      <c r="AC88" s="66"/>
      <c r="AD88" s="66"/>
      <c r="AE88" s="66"/>
      <c r="AF88" s="66"/>
      <c r="AG88" s="66"/>
      <c r="AH88" s="66"/>
      <c r="AI88" s="66"/>
      <c r="AJ88" s="66"/>
      <c r="AK88" s="66"/>
      <c r="AL88" s="66"/>
      <c r="AM88" s="66"/>
      <c r="AN88" s="66"/>
      <c r="AO88" s="66"/>
      <c r="AP88" s="66"/>
      <c r="AQ88" s="66"/>
      <c r="AR88" s="66"/>
      <c r="AS88" s="66"/>
      <c r="AT88" s="66"/>
      <c r="AU88" s="66"/>
      <c r="AV88" s="66"/>
      <c r="AW88" s="66"/>
      <c r="AX88" s="66"/>
      <c r="AY88" s="66"/>
      <c r="AZ88" s="66"/>
      <c r="BA88" s="66"/>
      <c r="BB88" s="66"/>
      <c r="BC88" s="66"/>
      <c r="BD88" s="66"/>
      <c r="BE88" s="66"/>
      <c r="BF88" s="66"/>
      <c r="BG88" s="66"/>
      <c r="BH88" s="66"/>
      <c r="BI88" s="66"/>
      <c r="BJ88" s="66"/>
      <c r="BK88" s="66"/>
      <c r="BL88" s="66"/>
      <c r="BM88" s="66"/>
      <c r="BN88" s="66"/>
      <c r="BO88" s="66"/>
      <c r="BP88" s="66"/>
      <c r="BQ88" s="66"/>
      <c r="BR88" s="66"/>
    </row>
    <row r="89" spans="1:86" ht="27.95" customHeight="1" x14ac:dyDescent="0.3">
      <c r="A89" s="57"/>
      <c r="B89" s="143" t="s">
        <v>213</v>
      </c>
      <c r="C89" s="143" t="s">
        <v>215</v>
      </c>
      <c r="D89" s="143" t="s">
        <v>216</v>
      </c>
      <c r="E89" s="143" t="s">
        <v>89</v>
      </c>
      <c r="F89" s="186">
        <v>0</v>
      </c>
      <c r="G89" s="186">
        <v>0</v>
      </c>
      <c r="H89" s="186">
        <v>13701.301332839999</v>
      </c>
      <c r="I89" s="186">
        <v>0</v>
      </c>
      <c r="J89" s="186">
        <v>6852.7060671600002</v>
      </c>
      <c r="K89" s="186">
        <v>0</v>
      </c>
      <c r="L89" s="186">
        <v>0</v>
      </c>
      <c r="M89" s="186">
        <v>0</v>
      </c>
      <c r="N89" s="186">
        <v>0</v>
      </c>
      <c r="O89" s="186">
        <v>0</v>
      </c>
      <c r="P89" s="186">
        <v>0</v>
      </c>
      <c r="Q89" s="186">
        <v>0</v>
      </c>
      <c r="R89" s="66"/>
      <c r="Y89" s="66"/>
      <c r="Z89" s="66"/>
      <c r="AA89" s="66"/>
      <c r="AB89" s="66"/>
      <c r="AC89" s="66"/>
      <c r="AD89" s="66"/>
      <c r="AE89" s="66"/>
      <c r="AF89" s="66"/>
      <c r="AG89" s="66"/>
      <c r="AH89" s="66"/>
      <c r="AI89" s="66"/>
      <c r="AJ89" s="66"/>
      <c r="AK89" s="66"/>
      <c r="AL89" s="66"/>
      <c r="AM89" s="66"/>
      <c r="AN89" s="66"/>
      <c r="AO89" s="66"/>
      <c r="AP89" s="66"/>
      <c r="AQ89" s="66"/>
      <c r="AR89" s="66"/>
      <c r="AS89" s="66"/>
      <c r="AT89" s="66"/>
      <c r="AU89" s="66"/>
      <c r="AV89" s="66"/>
      <c r="AW89" s="66"/>
      <c r="AX89" s="66"/>
      <c r="AY89" s="66"/>
      <c r="AZ89" s="66"/>
      <c r="BA89" s="66"/>
      <c r="BB89" s="66"/>
      <c r="BC89" s="66"/>
      <c r="BD89" s="66"/>
      <c r="BE89" s="66"/>
      <c r="BF89" s="66"/>
      <c r="BG89" s="66"/>
      <c r="BH89" s="66"/>
      <c r="BI89" s="66"/>
      <c r="BJ89" s="66"/>
      <c r="BK89" s="66"/>
      <c r="BL89" s="66"/>
      <c r="BM89" s="66"/>
      <c r="BN89" s="66"/>
      <c r="BO89" s="66"/>
      <c r="BP89" s="66"/>
      <c r="BQ89" s="66"/>
      <c r="BR89" s="66"/>
    </row>
    <row r="90" spans="1:86" ht="27.95" customHeight="1" x14ac:dyDescent="0.3">
      <c r="A90" s="57"/>
      <c r="B90" s="143" t="s">
        <v>129</v>
      </c>
      <c r="C90" s="143" t="s">
        <v>130</v>
      </c>
      <c r="D90" s="143" t="s">
        <v>2</v>
      </c>
      <c r="E90" s="143" t="s">
        <v>89</v>
      </c>
      <c r="F90" s="186">
        <v>406.55448841666663</v>
      </c>
      <c r="G90" s="186">
        <v>0</v>
      </c>
      <c r="H90" s="186">
        <v>813.10897683333326</v>
      </c>
      <c r="I90" s="186">
        <v>0</v>
      </c>
      <c r="J90" s="186">
        <v>813.10897683333326</v>
      </c>
      <c r="K90" s="186">
        <v>0</v>
      </c>
      <c r="L90" s="186">
        <v>813.10897683333326</v>
      </c>
      <c r="M90" s="186">
        <v>0</v>
      </c>
      <c r="N90" s="186">
        <v>813.10897683333326</v>
      </c>
      <c r="O90" s="186">
        <v>0</v>
      </c>
      <c r="P90" s="186">
        <v>0</v>
      </c>
      <c r="Q90" s="186">
        <v>0</v>
      </c>
      <c r="R90" s="66"/>
      <c r="Y90" s="66"/>
      <c r="Z90" s="66"/>
      <c r="AA90" s="66"/>
      <c r="AB90" s="66"/>
      <c r="AC90" s="66"/>
      <c r="AD90" s="66"/>
      <c r="AE90" s="66"/>
      <c r="AF90" s="66"/>
      <c r="AG90" s="66"/>
      <c r="AH90" s="66"/>
      <c r="AI90" s="66"/>
      <c r="AJ90" s="66"/>
      <c r="AK90" s="66"/>
      <c r="AL90" s="66"/>
      <c r="AM90" s="66"/>
      <c r="AN90" s="66"/>
      <c r="AO90" s="66"/>
      <c r="AP90" s="66"/>
      <c r="AQ90" s="66"/>
      <c r="AR90" s="66"/>
      <c r="AS90" s="66"/>
      <c r="AT90" s="66"/>
      <c r="AU90" s="66"/>
      <c r="AV90" s="66"/>
      <c r="AW90" s="66"/>
      <c r="AX90" s="66"/>
      <c r="AY90" s="66"/>
      <c r="AZ90" s="66"/>
      <c r="BA90" s="66"/>
      <c r="BB90" s="66"/>
      <c r="BC90" s="66"/>
      <c r="BD90" s="66"/>
      <c r="BE90" s="66"/>
      <c r="BF90" s="66"/>
      <c r="BG90" s="66"/>
      <c r="BH90" s="66"/>
      <c r="BI90" s="66"/>
      <c r="BJ90" s="66"/>
      <c r="BK90" s="66"/>
      <c r="BL90" s="66"/>
      <c r="BM90" s="66"/>
      <c r="BN90" s="66"/>
      <c r="BO90" s="66"/>
      <c r="BP90" s="66"/>
      <c r="BQ90" s="66"/>
      <c r="BR90" s="66"/>
    </row>
    <row r="91" spans="1:86" ht="27.95" customHeight="1" x14ac:dyDescent="0.3">
      <c r="A91" s="57"/>
      <c r="B91" s="143" t="s">
        <v>32</v>
      </c>
      <c r="C91" s="143" t="s">
        <v>33</v>
      </c>
      <c r="D91" s="143" t="s">
        <v>2</v>
      </c>
      <c r="E91" s="143" t="s">
        <v>89</v>
      </c>
      <c r="F91" s="186">
        <v>7.0597352879999997</v>
      </c>
      <c r="G91" s="186">
        <v>0</v>
      </c>
      <c r="H91" s="186">
        <v>0</v>
      </c>
      <c r="I91" s="186">
        <v>0</v>
      </c>
      <c r="J91" s="186">
        <v>0</v>
      </c>
      <c r="K91" s="186">
        <v>0</v>
      </c>
      <c r="L91" s="186">
        <v>0</v>
      </c>
      <c r="M91" s="186">
        <v>0</v>
      </c>
      <c r="N91" s="186">
        <v>0</v>
      </c>
      <c r="O91" s="186">
        <v>0</v>
      </c>
      <c r="P91" s="186">
        <v>0</v>
      </c>
      <c r="Q91" s="186">
        <v>0</v>
      </c>
      <c r="R91" s="66"/>
      <c r="Y91" s="66"/>
      <c r="Z91" s="66"/>
      <c r="AA91" s="66"/>
      <c r="AB91" s="66"/>
      <c r="AC91" s="66"/>
      <c r="AD91" s="66"/>
      <c r="AE91" s="66"/>
      <c r="AF91" s="66"/>
      <c r="AG91" s="66"/>
      <c r="AH91" s="66"/>
      <c r="AI91" s="66"/>
      <c r="AJ91" s="66"/>
      <c r="AK91" s="66"/>
      <c r="AL91" s="66"/>
      <c r="AM91" s="66"/>
      <c r="AN91" s="66"/>
      <c r="AO91" s="66"/>
      <c r="AP91" s="66"/>
      <c r="AQ91" s="66"/>
      <c r="AR91" s="66"/>
      <c r="AS91" s="66"/>
      <c r="AT91" s="66"/>
      <c r="AU91" s="66"/>
      <c r="AV91" s="66"/>
      <c r="AW91" s="66"/>
      <c r="AX91" s="66"/>
      <c r="AY91" s="66"/>
      <c r="AZ91" s="66"/>
      <c r="BA91" s="66"/>
      <c r="BB91" s="66"/>
      <c r="BC91" s="66"/>
      <c r="BD91" s="66"/>
      <c r="BE91" s="66"/>
      <c r="BF91" s="66"/>
      <c r="BG91" s="66"/>
      <c r="BH91" s="66"/>
      <c r="BI91" s="66"/>
      <c r="BJ91" s="66"/>
      <c r="BK91" s="66"/>
      <c r="BL91" s="66"/>
      <c r="BM91" s="66"/>
      <c r="BN91" s="66"/>
      <c r="BO91" s="66"/>
      <c r="BP91" s="66"/>
      <c r="BQ91" s="66"/>
      <c r="BR91" s="66"/>
    </row>
    <row r="92" spans="1:86" ht="27.95" customHeight="1" x14ac:dyDescent="0.3">
      <c r="A92" s="57"/>
      <c r="B92" s="143" t="s">
        <v>157</v>
      </c>
      <c r="C92" s="143" t="s">
        <v>158</v>
      </c>
      <c r="D92" s="143" t="s">
        <v>2</v>
      </c>
      <c r="E92" s="143" t="s">
        <v>89</v>
      </c>
      <c r="F92" s="186">
        <v>2017.5</v>
      </c>
      <c r="G92" s="186">
        <v>0</v>
      </c>
      <c r="H92" s="186">
        <v>0</v>
      </c>
      <c r="I92" s="186">
        <v>0</v>
      </c>
      <c r="J92" s="186">
        <v>0</v>
      </c>
      <c r="K92" s="186">
        <v>0</v>
      </c>
      <c r="L92" s="186">
        <v>0</v>
      </c>
      <c r="M92" s="186">
        <v>0</v>
      </c>
      <c r="N92" s="186">
        <v>0</v>
      </c>
      <c r="O92" s="186">
        <v>0</v>
      </c>
      <c r="P92" s="186">
        <v>0</v>
      </c>
      <c r="Q92" s="186">
        <v>0</v>
      </c>
      <c r="R92" s="66"/>
      <c r="Y92" s="66"/>
      <c r="Z92" s="66"/>
      <c r="AA92" s="66"/>
      <c r="AB92" s="66"/>
      <c r="AC92" s="66"/>
      <c r="AD92" s="66"/>
      <c r="AE92" s="66"/>
      <c r="AF92" s="66"/>
      <c r="AG92" s="66"/>
      <c r="AH92" s="66"/>
      <c r="AI92" s="66"/>
      <c r="AJ92" s="66"/>
      <c r="AK92" s="66"/>
      <c r="AL92" s="66"/>
      <c r="AM92" s="66"/>
      <c r="AN92" s="66"/>
      <c r="AO92" s="66"/>
      <c r="AP92" s="66"/>
      <c r="AQ92" s="66"/>
      <c r="AR92" s="66"/>
      <c r="AS92" s="66"/>
      <c r="AT92" s="66"/>
      <c r="AU92" s="66"/>
      <c r="AV92" s="66"/>
      <c r="AW92" s="66"/>
      <c r="AX92" s="66"/>
      <c r="AY92" s="66"/>
      <c r="AZ92" s="66"/>
      <c r="BA92" s="66"/>
      <c r="BB92" s="66"/>
      <c r="BC92" s="66"/>
      <c r="BD92" s="66"/>
      <c r="BE92" s="66"/>
      <c r="BF92" s="66"/>
      <c r="BG92" s="66"/>
      <c r="BH92" s="66"/>
      <c r="BI92" s="66"/>
      <c r="BJ92" s="66"/>
      <c r="BK92" s="66"/>
      <c r="BL92" s="66"/>
      <c r="BM92" s="66"/>
      <c r="BN92" s="66"/>
      <c r="BO92" s="66"/>
      <c r="BP92" s="66"/>
      <c r="BQ92" s="66"/>
      <c r="BR92" s="66"/>
    </row>
    <row r="93" spans="1:86" ht="27.95" customHeight="1" x14ac:dyDescent="0.3">
      <c r="A93" s="57"/>
      <c r="B93" s="143" t="s">
        <v>124</v>
      </c>
      <c r="C93" s="143" t="s">
        <v>125</v>
      </c>
      <c r="D93" s="143" t="s">
        <v>2</v>
      </c>
      <c r="E93" s="143" t="s">
        <v>89</v>
      </c>
      <c r="F93" s="186">
        <v>403.84615384615387</v>
      </c>
      <c r="G93" s="186">
        <v>0</v>
      </c>
      <c r="H93" s="186">
        <v>0</v>
      </c>
      <c r="I93" s="186">
        <v>0</v>
      </c>
      <c r="J93" s="186">
        <v>0</v>
      </c>
      <c r="K93" s="186">
        <v>0</v>
      </c>
      <c r="L93" s="186">
        <v>0</v>
      </c>
      <c r="M93" s="186">
        <v>0</v>
      </c>
      <c r="N93" s="186">
        <v>0</v>
      </c>
      <c r="O93" s="186">
        <v>0</v>
      </c>
      <c r="P93" s="186">
        <v>0</v>
      </c>
      <c r="Q93" s="186">
        <v>0</v>
      </c>
      <c r="R93" s="66"/>
      <c r="Y93" s="66"/>
      <c r="Z93" s="66"/>
      <c r="AA93" s="66"/>
      <c r="AB93" s="66"/>
      <c r="AC93" s="66"/>
      <c r="AD93" s="66"/>
      <c r="AE93" s="66"/>
      <c r="AF93" s="66"/>
      <c r="AG93" s="66"/>
      <c r="AH93" s="66"/>
      <c r="AI93" s="66"/>
      <c r="AJ93" s="66"/>
      <c r="AK93" s="66"/>
      <c r="AL93" s="66"/>
      <c r="AM93" s="66"/>
      <c r="AN93" s="66"/>
      <c r="AO93" s="66"/>
      <c r="AP93" s="66"/>
      <c r="AQ93" s="66"/>
      <c r="AR93" s="66"/>
      <c r="AS93" s="66"/>
      <c r="AT93" s="66"/>
      <c r="AU93" s="66"/>
      <c r="AV93" s="66"/>
      <c r="AW93" s="66"/>
      <c r="AX93" s="66"/>
      <c r="AY93" s="66"/>
      <c r="AZ93" s="66"/>
      <c r="BA93" s="66"/>
      <c r="BB93" s="66"/>
      <c r="BC93" s="66"/>
      <c r="BD93" s="66"/>
      <c r="BE93" s="66"/>
      <c r="BF93" s="66"/>
      <c r="BG93" s="66"/>
      <c r="BH93" s="66"/>
      <c r="BI93" s="66"/>
      <c r="BJ93" s="66"/>
      <c r="BK93" s="66"/>
      <c r="BL93" s="66"/>
      <c r="BM93" s="66"/>
      <c r="BN93" s="66"/>
      <c r="BO93" s="66"/>
      <c r="BP93" s="66"/>
      <c r="BQ93" s="66"/>
      <c r="BR93" s="66"/>
    </row>
    <row r="94" spans="1:86" ht="6.75" customHeight="1" x14ac:dyDescent="0.3">
      <c r="B94" s="14"/>
      <c r="C94" s="12"/>
      <c r="D94" s="12"/>
      <c r="E94" s="29"/>
      <c r="F94" s="29"/>
      <c r="G94" s="29"/>
      <c r="H94" s="29"/>
      <c r="I94" s="29"/>
      <c r="J94" s="29"/>
      <c r="K94" s="29"/>
      <c r="L94" s="29"/>
      <c r="M94" s="29"/>
      <c r="N94" s="29"/>
      <c r="O94" s="29"/>
      <c r="P94" s="29"/>
      <c r="Q94" s="29"/>
      <c r="R94" s="29"/>
      <c r="Y94" s="29"/>
      <c r="Z94" s="29"/>
      <c r="AA94" s="29"/>
      <c r="AB94" s="29"/>
      <c r="AC94" s="29"/>
      <c r="AD94" s="29"/>
      <c r="AE94" s="29"/>
      <c r="AF94" s="29"/>
      <c r="AG94" s="29"/>
      <c r="AH94" s="29"/>
      <c r="AI94" s="29"/>
      <c r="AJ94" s="29"/>
      <c r="AK94" s="29"/>
      <c r="AL94" s="29"/>
      <c r="AM94" s="29"/>
      <c r="AN94" s="29"/>
      <c r="AO94" s="29"/>
      <c r="AP94" s="29"/>
      <c r="AQ94" s="29"/>
      <c r="AR94" s="29"/>
      <c r="AS94" s="29"/>
      <c r="AT94" s="29"/>
      <c r="AU94" s="29"/>
      <c r="AV94" s="29"/>
      <c r="AW94" s="29"/>
      <c r="AX94" s="29"/>
      <c r="AY94" s="29"/>
      <c r="AZ94" s="29"/>
      <c r="BA94" s="29"/>
      <c r="BB94" s="29"/>
      <c r="BC94" s="29"/>
      <c r="BD94" s="29"/>
      <c r="BE94" s="29"/>
      <c r="BF94" s="29"/>
      <c r="BG94" s="29"/>
      <c r="BH94" s="29"/>
      <c r="BI94" s="29"/>
      <c r="BJ94" s="29"/>
      <c r="BK94" s="29"/>
      <c r="BL94" s="29"/>
      <c r="BM94" s="29"/>
      <c r="BN94" s="29"/>
      <c r="BO94" s="29"/>
      <c r="BP94" s="29"/>
      <c r="BQ94" s="29"/>
      <c r="BR94" s="29"/>
    </row>
    <row r="95" spans="1:86" ht="29.25" customHeight="1" x14ac:dyDescent="0.3">
      <c r="B95" s="292" t="s">
        <v>34</v>
      </c>
      <c r="C95" s="293"/>
      <c r="D95" s="293"/>
      <c r="E95" s="294"/>
      <c r="F95" s="165">
        <f t="shared" ref="F95:Q95" si="42">+F84+F68+F65+F60</f>
        <v>45993.140379375916</v>
      </c>
      <c r="G95" s="165">
        <f t="shared" si="42"/>
        <v>98.090262821720785</v>
      </c>
      <c r="H95" s="165">
        <f t="shared" si="42"/>
        <v>151598.00018015047</v>
      </c>
      <c r="I95" s="165">
        <f t="shared" si="42"/>
        <v>93.891960168435247</v>
      </c>
      <c r="J95" s="165">
        <f t="shared" si="42"/>
        <v>16362.709057737778</v>
      </c>
      <c r="K95" s="165">
        <f t="shared" si="42"/>
        <v>93.892292248435254</v>
      </c>
      <c r="L95" s="165">
        <f t="shared" si="42"/>
        <v>7715.4271697177792</v>
      </c>
      <c r="M95" s="165">
        <f t="shared" si="42"/>
        <v>93.892628298435255</v>
      </c>
      <c r="N95" s="165">
        <f t="shared" si="42"/>
        <v>1074.9827252733332</v>
      </c>
      <c r="O95" s="165">
        <f t="shared" si="42"/>
        <v>54.045199127666024</v>
      </c>
      <c r="P95" s="165">
        <f t="shared" si="42"/>
        <v>245.50663916250002</v>
      </c>
      <c r="Q95" s="165">
        <f t="shared" si="42"/>
        <v>10.63834708445895</v>
      </c>
      <c r="R95" s="100"/>
      <c r="Y95" s="100"/>
      <c r="Z95" s="100"/>
      <c r="AA95" s="100"/>
      <c r="AB95" s="100"/>
      <c r="AC95" s="100"/>
      <c r="AD95" s="100"/>
      <c r="AE95" s="100"/>
      <c r="AF95" s="100"/>
      <c r="AG95" s="100"/>
      <c r="AH95" s="100"/>
      <c r="AI95" s="100"/>
      <c r="AJ95" s="100"/>
      <c r="AK95" s="100"/>
      <c r="AL95" s="100"/>
      <c r="AM95" s="100"/>
      <c r="AN95" s="100"/>
      <c r="AO95" s="100"/>
      <c r="AP95" s="100"/>
      <c r="AQ95" s="100"/>
      <c r="AR95" s="100"/>
      <c r="AS95" s="100"/>
      <c r="AT95" s="100"/>
      <c r="AU95" s="100"/>
      <c r="AV95" s="100"/>
      <c r="AW95" s="100"/>
      <c r="AX95" s="100"/>
      <c r="AY95" s="100"/>
      <c r="AZ95" s="100"/>
      <c r="BA95" s="100"/>
      <c r="BB95" s="100"/>
      <c r="BC95" s="100"/>
      <c r="BD95" s="100"/>
      <c r="BE95" s="100"/>
      <c r="BF95" s="100"/>
      <c r="BG95" s="100"/>
      <c r="BH95" s="100"/>
      <c r="BI95" s="100"/>
      <c r="BJ95" s="100"/>
      <c r="BK95" s="100"/>
      <c r="BL95" s="100"/>
      <c r="BM95" s="100"/>
      <c r="BN95" s="100"/>
      <c r="BO95" s="100"/>
      <c r="BP95" s="100"/>
      <c r="BQ95" s="100"/>
      <c r="BR95" s="100"/>
    </row>
    <row r="96" spans="1:86" x14ac:dyDescent="0.3">
      <c r="B96" s="34"/>
      <c r="C96" s="34"/>
      <c r="D96" s="34"/>
      <c r="E96" s="80"/>
      <c r="F96" s="231"/>
      <c r="G96" s="231"/>
      <c r="H96" s="231"/>
      <c r="I96" s="231"/>
      <c r="J96" s="231"/>
      <c r="K96" s="231"/>
      <c r="L96" s="231"/>
      <c r="M96" s="231"/>
      <c r="N96" s="231"/>
      <c r="O96" s="231"/>
      <c r="P96" s="231"/>
      <c r="Q96" s="231"/>
      <c r="R96" s="231"/>
      <c r="S96" s="231"/>
      <c r="T96" s="232"/>
      <c r="U96" s="232"/>
      <c r="V96" s="94"/>
      <c r="W96" s="94"/>
      <c r="X96" s="94"/>
      <c r="Y96" s="94"/>
      <c r="Z96" s="94"/>
      <c r="AA96" s="94"/>
      <c r="AB96" s="94"/>
      <c r="AC96" s="94"/>
      <c r="AD96" s="94"/>
      <c r="AE96" s="94"/>
      <c r="AF96" s="94"/>
      <c r="AG96" s="94"/>
      <c r="AH96" s="94"/>
      <c r="AI96" s="94"/>
      <c r="AJ96" s="94"/>
      <c r="AK96" s="94"/>
      <c r="AL96" s="94"/>
      <c r="AM96" s="94"/>
      <c r="AN96" s="94"/>
      <c r="AO96" s="94"/>
      <c r="AP96" s="94"/>
      <c r="AQ96" s="94"/>
      <c r="AR96" s="94"/>
      <c r="AS96" s="94"/>
      <c r="AT96" s="94"/>
      <c r="AU96" s="94"/>
      <c r="AV96" s="94"/>
      <c r="AW96" s="94"/>
      <c r="AX96" s="94"/>
      <c r="AY96" s="94"/>
      <c r="AZ96" s="94"/>
      <c r="BA96" s="94"/>
      <c r="BB96" s="94"/>
      <c r="BC96" s="94"/>
      <c r="BD96" s="94"/>
      <c r="BE96" s="94"/>
      <c r="BF96" s="94"/>
      <c r="BG96" s="94"/>
      <c r="BH96" s="94"/>
      <c r="BI96" s="94"/>
      <c r="BJ96" s="94"/>
      <c r="BK96" s="94"/>
      <c r="BL96" s="94"/>
      <c r="BM96" s="94"/>
      <c r="BN96" s="94"/>
      <c r="BO96" s="94"/>
      <c r="BP96" s="94"/>
      <c r="BQ96" s="94"/>
      <c r="BR96" s="94"/>
      <c r="BS96" s="94"/>
      <c r="BT96" s="94"/>
      <c r="BU96" s="94"/>
      <c r="BV96" s="94"/>
      <c r="BW96" s="94"/>
      <c r="BX96" s="94"/>
      <c r="BY96" s="94"/>
      <c r="BZ96" s="94"/>
      <c r="CA96" s="94"/>
      <c r="CB96" s="94"/>
      <c r="CC96" s="94"/>
      <c r="CD96" s="94"/>
      <c r="CE96" s="94"/>
      <c r="CF96" s="94"/>
      <c r="CG96" s="94"/>
      <c r="CH96" s="94"/>
    </row>
    <row r="97" spans="1:70" x14ac:dyDescent="0.3">
      <c r="B97" s="35"/>
      <c r="C97" s="35"/>
      <c r="D97" s="35"/>
      <c r="E97" s="35"/>
      <c r="F97" s="233"/>
      <c r="G97" s="233"/>
      <c r="H97" s="233"/>
      <c r="I97" s="233"/>
      <c r="J97" s="233"/>
      <c r="K97" s="233"/>
      <c r="L97" s="233"/>
      <c r="M97" s="233"/>
      <c r="N97" s="233"/>
      <c r="O97" s="233"/>
      <c r="P97" s="233"/>
      <c r="Q97" s="233"/>
      <c r="R97" s="233"/>
      <c r="S97" s="233"/>
      <c r="T97" s="234"/>
      <c r="U97" s="234"/>
      <c r="V97" s="35"/>
      <c r="W97" s="35"/>
      <c r="X97" s="35"/>
      <c r="Y97" s="35"/>
      <c r="Z97" s="35"/>
    </row>
    <row r="98" spans="1:70" x14ac:dyDescent="0.3">
      <c r="B98" s="35"/>
      <c r="C98" s="35"/>
      <c r="D98" s="35"/>
      <c r="E98" s="35"/>
      <c r="F98" s="127"/>
      <c r="G98" s="35"/>
      <c r="H98" s="35"/>
      <c r="I98" s="35"/>
      <c r="J98" s="35"/>
      <c r="K98" s="35"/>
      <c r="L98" s="35"/>
      <c r="M98" s="35"/>
      <c r="N98" s="35"/>
      <c r="O98" s="35"/>
      <c r="P98" s="35"/>
      <c r="Q98" s="35"/>
      <c r="R98" s="35"/>
      <c r="S98" s="35"/>
      <c r="T98" s="35"/>
      <c r="U98" s="35"/>
      <c r="V98" s="35"/>
      <c r="W98" s="35"/>
      <c r="X98" s="35"/>
      <c r="Y98" s="35"/>
      <c r="Z98" s="35"/>
    </row>
    <row r="99" spans="1:70" ht="20.25" x14ac:dyDescent="0.3">
      <c r="B99" s="280" t="s">
        <v>41</v>
      </c>
      <c r="C99" s="280"/>
      <c r="D99" s="280"/>
      <c r="E99" s="280"/>
      <c r="F99" s="280"/>
      <c r="G99" s="280"/>
      <c r="H99" s="280"/>
      <c r="I99" s="280"/>
      <c r="J99" s="280"/>
      <c r="K99" s="280"/>
      <c r="L99" s="280"/>
      <c r="M99" s="280"/>
      <c r="N99" s="280"/>
      <c r="O99" s="280"/>
      <c r="P99" s="280"/>
      <c r="Q99" s="280"/>
      <c r="R99" s="280"/>
      <c r="S99" s="280"/>
      <c r="T99" s="280"/>
      <c r="U99" s="280"/>
    </row>
    <row r="100" spans="1:70" ht="17.25" x14ac:dyDescent="0.3">
      <c r="B100" s="148" t="s">
        <v>44</v>
      </c>
      <c r="C100" s="2"/>
      <c r="D100" s="2"/>
      <c r="E100" s="2"/>
      <c r="F100" s="123"/>
      <c r="G100" s="2"/>
      <c r="H100" s="2"/>
      <c r="I100" s="2"/>
      <c r="J100" s="2"/>
      <c r="K100" s="2"/>
      <c r="L100" s="2"/>
      <c r="M100" s="2"/>
      <c r="N100" s="2"/>
      <c r="O100" s="2"/>
      <c r="P100" s="2"/>
      <c r="Q100" s="2"/>
      <c r="R100" s="1"/>
    </row>
    <row r="101" spans="1:70" x14ac:dyDescent="0.3">
      <c r="G101" s="125"/>
      <c r="H101" s="125"/>
      <c r="I101" s="125"/>
      <c r="J101" s="125"/>
      <c r="K101" s="125"/>
      <c r="L101" s="125"/>
      <c r="M101" s="125"/>
      <c r="N101" s="125"/>
      <c r="O101" s="125"/>
      <c r="P101" s="125"/>
      <c r="Q101" s="125"/>
      <c r="R101" s="125"/>
      <c r="S101" s="125"/>
    </row>
    <row r="102" spans="1:70" ht="32.25" customHeight="1" x14ac:dyDescent="0.3">
      <c r="F102" s="162">
        <v>2025</v>
      </c>
      <c r="G102" s="162">
        <v>2025</v>
      </c>
      <c r="H102" s="162">
        <v>2026</v>
      </c>
      <c r="I102" s="162">
        <v>2026</v>
      </c>
      <c r="J102" s="162">
        <v>2027</v>
      </c>
      <c r="K102" s="162">
        <v>2027</v>
      </c>
      <c r="L102" s="162">
        <v>2028</v>
      </c>
      <c r="M102" s="162">
        <v>2028</v>
      </c>
      <c r="N102" s="162">
        <v>2029</v>
      </c>
      <c r="O102" s="162">
        <v>2029</v>
      </c>
      <c r="P102" s="163" t="s">
        <v>162</v>
      </c>
      <c r="Q102" s="163" t="s">
        <v>162</v>
      </c>
      <c r="S102" s="98"/>
      <c r="Y102" s="99"/>
      <c r="Z102" s="98"/>
      <c r="AA102" s="98"/>
      <c r="AB102" s="98"/>
      <c r="AC102" s="98"/>
      <c r="AD102" s="98"/>
      <c r="AE102" s="98"/>
      <c r="AF102" s="98"/>
      <c r="AG102" s="98"/>
      <c r="AH102" s="98"/>
      <c r="AI102" s="98"/>
      <c r="AJ102" s="98"/>
      <c r="AK102" s="98"/>
      <c r="AL102" s="98"/>
      <c r="AM102" s="98"/>
      <c r="AN102" s="98"/>
      <c r="AO102" s="98"/>
      <c r="AP102" s="98"/>
      <c r="AQ102" s="98"/>
      <c r="AR102" s="98"/>
      <c r="AS102" s="98"/>
      <c r="AT102" s="98"/>
      <c r="AU102" s="98"/>
      <c r="AV102" s="98"/>
      <c r="AW102" s="98"/>
      <c r="AX102" s="98"/>
      <c r="AY102" s="98"/>
      <c r="AZ102" s="98"/>
      <c r="BA102" s="98"/>
      <c r="BB102" s="98"/>
      <c r="BC102" s="98"/>
      <c r="BD102" s="98"/>
      <c r="BE102" s="98"/>
      <c r="BF102" s="98"/>
      <c r="BG102" s="98"/>
      <c r="BH102" s="98"/>
      <c r="BI102" s="98"/>
      <c r="BJ102" s="98"/>
      <c r="BK102" s="98"/>
      <c r="BL102" s="98"/>
      <c r="BM102" s="98"/>
      <c r="BN102" s="98"/>
      <c r="BO102" s="98"/>
      <c r="BP102" s="98"/>
      <c r="BQ102" s="98"/>
      <c r="BR102" s="98"/>
    </row>
    <row r="103" spans="1:70" ht="33.75" customHeight="1" x14ac:dyDescent="0.3">
      <c r="B103" s="149" t="s">
        <v>0</v>
      </c>
      <c r="C103" s="149" t="s">
        <v>1</v>
      </c>
      <c r="D103" s="150" t="s">
        <v>127</v>
      </c>
      <c r="E103" s="150" t="s">
        <v>91</v>
      </c>
      <c r="F103" s="149" t="s">
        <v>2</v>
      </c>
      <c r="G103" s="164" t="s">
        <v>95</v>
      </c>
      <c r="H103" s="149" t="s">
        <v>2</v>
      </c>
      <c r="I103" s="164" t="s">
        <v>95</v>
      </c>
      <c r="J103" s="149" t="s">
        <v>2</v>
      </c>
      <c r="K103" s="164" t="s">
        <v>95</v>
      </c>
      <c r="L103" s="149" t="s">
        <v>2</v>
      </c>
      <c r="M103" s="164" t="s">
        <v>95</v>
      </c>
      <c r="N103" s="149" t="s">
        <v>2</v>
      </c>
      <c r="O103" s="164" t="s">
        <v>95</v>
      </c>
      <c r="P103" s="149" t="s">
        <v>2</v>
      </c>
      <c r="Q103" s="164" t="s">
        <v>95</v>
      </c>
      <c r="S103" s="21"/>
      <c r="Y103" s="21"/>
      <c r="Z103" s="21"/>
      <c r="AA103" s="21"/>
      <c r="AB103" s="21"/>
      <c r="AC103" s="21"/>
      <c r="AD103" s="21"/>
      <c r="AE103" s="21"/>
      <c r="AF103" s="21"/>
      <c r="AG103" s="21"/>
      <c r="AH103" s="21"/>
      <c r="AI103" s="21"/>
      <c r="AJ103" s="21"/>
      <c r="AK103" s="21"/>
      <c r="AL103" s="21"/>
      <c r="AM103" s="21"/>
      <c r="AN103" s="21"/>
      <c r="AO103" s="21"/>
      <c r="AP103" s="21"/>
      <c r="AQ103" s="21"/>
      <c r="AR103" s="21"/>
      <c r="AS103" s="21"/>
      <c r="AT103" s="21"/>
      <c r="AU103" s="21"/>
      <c r="AV103" s="21"/>
      <c r="AW103" s="21"/>
      <c r="AX103" s="21"/>
      <c r="AY103" s="21"/>
      <c r="AZ103" s="21"/>
      <c r="BA103" s="21"/>
      <c r="BB103" s="21"/>
      <c r="BC103" s="21"/>
      <c r="BD103" s="21"/>
      <c r="BE103" s="21"/>
      <c r="BF103" s="21"/>
      <c r="BG103" s="21"/>
      <c r="BH103" s="21"/>
      <c r="BI103" s="21"/>
      <c r="BJ103" s="21"/>
      <c r="BK103" s="21"/>
      <c r="BL103" s="21"/>
      <c r="BM103" s="21"/>
      <c r="BN103" s="21"/>
      <c r="BO103" s="21"/>
      <c r="BP103" s="21"/>
      <c r="BQ103" s="21"/>
      <c r="BR103" s="21"/>
    </row>
    <row r="104" spans="1:70" ht="27.95" customHeight="1" x14ac:dyDescent="0.3">
      <c r="B104" s="152" t="s">
        <v>85</v>
      </c>
      <c r="C104" s="152"/>
      <c r="D104" s="152"/>
      <c r="E104" s="152"/>
      <c r="F104" s="165">
        <f t="shared" ref="F104:Q104" si="43">+SUM(F105:F108)</f>
        <v>189.12513521337996</v>
      </c>
      <c r="G104" s="165">
        <f t="shared" si="43"/>
        <v>0</v>
      </c>
      <c r="H104" s="165">
        <f t="shared" si="43"/>
        <v>163.83137888287169</v>
      </c>
      <c r="I104" s="165">
        <f t="shared" si="43"/>
        <v>0</v>
      </c>
      <c r="J104" s="165">
        <f t="shared" si="43"/>
        <v>136.07027779268742</v>
      </c>
      <c r="K104" s="165">
        <f t="shared" si="43"/>
        <v>0</v>
      </c>
      <c r="L104" s="165">
        <f t="shared" si="43"/>
        <v>110.56774430598192</v>
      </c>
      <c r="M104" s="165">
        <f t="shared" si="43"/>
        <v>0</v>
      </c>
      <c r="N104" s="165">
        <f t="shared" si="43"/>
        <v>87.998877084103583</v>
      </c>
      <c r="O104" s="165">
        <f t="shared" si="43"/>
        <v>0</v>
      </c>
      <c r="P104" s="165">
        <f t="shared" si="43"/>
        <v>36.8593327987045</v>
      </c>
      <c r="Q104" s="165">
        <f t="shared" si="43"/>
        <v>0</v>
      </c>
      <c r="S104" s="100"/>
      <c r="Y104" s="100"/>
      <c r="Z104" s="100"/>
      <c r="AA104" s="100"/>
      <c r="AB104" s="100"/>
      <c r="AC104" s="100"/>
      <c r="AD104" s="100"/>
      <c r="AE104" s="100"/>
      <c r="AF104" s="100"/>
      <c r="AG104" s="100"/>
      <c r="AH104" s="100"/>
      <c r="AI104" s="100"/>
      <c r="AJ104" s="100"/>
      <c r="AK104" s="100"/>
      <c r="AL104" s="100"/>
      <c r="AM104" s="100"/>
      <c r="AN104" s="100"/>
      <c r="AO104" s="100"/>
      <c r="AP104" s="100"/>
      <c r="AQ104" s="100"/>
      <c r="AR104" s="100"/>
      <c r="AS104" s="100"/>
      <c r="AT104" s="100"/>
      <c r="AU104" s="100"/>
      <c r="AV104" s="100"/>
      <c r="AW104" s="100"/>
      <c r="AX104" s="100"/>
      <c r="AY104" s="100"/>
      <c r="AZ104" s="100"/>
      <c r="BA104" s="100"/>
      <c r="BB104" s="100"/>
      <c r="BC104" s="100"/>
      <c r="BD104" s="100"/>
      <c r="BE104" s="100"/>
      <c r="BF104" s="100"/>
      <c r="BG104" s="100"/>
      <c r="BH104" s="100"/>
      <c r="BI104" s="100"/>
      <c r="BJ104" s="100"/>
      <c r="BK104" s="100"/>
      <c r="BL104" s="100"/>
      <c r="BM104" s="100"/>
      <c r="BN104" s="100"/>
      <c r="BO104" s="100"/>
      <c r="BP104" s="100"/>
      <c r="BQ104" s="100"/>
      <c r="BR104" s="100"/>
    </row>
    <row r="105" spans="1:70" ht="27.95" customHeight="1" x14ac:dyDescent="0.3">
      <c r="A105" s="57"/>
      <c r="B105" s="143" t="s">
        <v>173</v>
      </c>
      <c r="C105" s="143" t="s">
        <v>219</v>
      </c>
      <c r="D105" s="143" t="str">
        <f>+VLOOKUP($C105,$C$10:$D$42,2,FALSE)</f>
        <v>Pesos</v>
      </c>
      <c r="E105" s="143" t="s">
        <v>85</v>
      </c>
      <c r="F105" s="186">
        <v>166.71029115280967</v>
      </c>
      <c r="G105" s="186">
        <v>0</v>
      </c>
      <c r="H105" s="186">
        <v>160.62884853187364</v>
      </c>
      <c r="I105" s="186">
        <v>0</v>
      </c>
      <c r="J105" s="186">
        <v>136.07027779268742</v>
      </c>
      <c r="K105" s="186">
        <v>0</v>
      </c>
      <c r="L105" s="186">
        <v>110.56774430598192</v>
      </c>
      <c r="M105" s="186">
        <v>0</v>
      </c>
      <c r="N105" s="186">
        <v>87.998877084103583</v>
      </c>
      <c r="O105" s="186">
        <v>0</v>
      </c>
      <c r="P105" s="186">
        <v>36.8593327987045</v>
      </c>
      <c r="Q105" s="186">
        <v>0</v>
      </c>
      <c r="S105" s="66"/>
      <c r="Y105" s="66"/>
      <c r="Z105" s="66"/>
      <c r="AA105" s="66"/>
      <c r="AB105" s="66"/>
      <c r="AC105" s="66"/>
      <c r="AD105" s="66"/>
      <c r="AE105" s="66"/>
      <c r="AF105" s="66"/>
      <c r="AG105" s="66"/>
      <c r="AH105" s="66"/>
      <c r="AI105" s="66"/>
      <c r="AJ105" s="66"/>
      <c r="AK105" s="66"/>
      <c r="AL105" s="66"/>
      <c r="AM105" s="66"/>
      <c r="AN105" s="66"/>
      <c r="AO105" s="66"/>
      <c r="AP105" s="66"/>
      <c r="AQ105" s="66"/>
      <c r="AR105" s="66"/>
      <c r="AS105" s="66"/>
      <c r="AT105" s="66"/>
      <c r="AU105" s="66"/>
      <c r="AV105" s="66"/>
      <c r="AW105" s="66"/>
      <c r="AX105" s="66"/>
      <c r="AY105" s="66"/>
      <c r="AZ105" s="66"/>
      <c r="BA105" s="66"/>
      <c r="BB105" s="66"/>
      <c r="BC105" s="66"/>
      <c r="BD105" s="66"/>
      <c r="BE105" s="66"/>
      <c r="BF105" s="66"/>
      <c r="BG105" s="66"/>
      <c r="BH105" s="66"/>
      <c r="BI105" s="66"/>
      <c r="BJ105" s="66"/>
      <c r="BK105" s="66"/>
      <c r="BL105" s="66"/>
      <c r="BM105" s="66"/>
      <c r="BN105" s="66"/>
      <c r="BO105" s="66"/>
      <c r="BP105" s="66"/>
      <c r="BQ105" s="66"/>
      <c r="BR105" s="66"/>
    </row>
    <row r="106" spans="1:70" ht="27.95" customHeight="1" x14ac:dyDescent="0.3">
      <c r="A106" s="57"/>
      <c r="B106" s="143" t="s">
        <v>3</v>
      </c>
      <c r="C106" s="143" t="s">
        <v>4</v>
      </c>
      <c r="D106" s="143" t="str">
        <f>+VLOOKUP($C106,$C$10:$D$42,2,FALSE)</f>
        <v>Pesos</v>
      </c>
      <c r="E106" s="143" t="s">
        <v>85</v>
      </c>
      <c r="F106" s="186">
        <v>9.5638961828677136</v>
      </c>
      <c r="G106" s="186">
        <v>0</v>
      </c>
      <c r="H106" s="186">
        <v>0.29029714000000001</v>
      </c>
      <c r="I106" s="186">
        <v>0</v>
      </c>
      <c r="J106" s="186">
        <v>0</v>
      </c>
      <c r="K106" s="186">
        <v>0</v>
      </c>
      <c r="L106" s="186">
        <v>0</v>
      </c>
      <c r="M106" s="186">
        <v>0</v>
      </c>
      <c r="N106" s="186">
        <v>0</v>
      </c>
      <c r="O106" s="186">
        <v>0</v>
      </c>
      <c r="P106" s="186">
        <v>0</v>
      </c>
      <c r="Q106" s="186">
        <v>0</v>
      </c>
      <c r="S106" s="66"/>
      <c r="Y106" s="66"/>
      <c r="Z106" s="66"/>
      <c r="AA106" s="66"/>
      <c r="AB106" s="66"/>
      <c r="AC106" s="66"/>
      <c r="AD106" s="66"/>
      <c r="AE106" s="66"/>
      <c r="AF106" s="66"/>
      <c r="AG106" s="66"/>
      <c r="AH106" s="66"/>
      <c r="AI106" s="66"/>
      <c r="AJ106" s="66"/>
      <c r="AK106" s="66"/>
      <c r="AL106" s="66"/>
      <c r="AM106" s="66"/>
      <c r="AN106" s="66"/>
      <c r="AO106" s="66"/>
      <c r="AP106" s="66"/>
      <c r="AQ106" s="66"/>
      <c r="AR106" s="66"/>
      <c r="AS106" s="66"/>
      <c r="AT106" s="66"/>
      <c r="AU106" s="66"/>
      <c r="AV106" s="66"/>
      <c r="AW106" s="66"/>
      <c r="AX106" s="66"/>
      <c r="AY106" s="66"/>
      <c r="AZ106" s="66"/>
      <c r="BA106" s="66"/>
      <c r="BB106" s="66"/>
      <c r="BC106" s="66"/>
      <c r="BD106" s="66"/>
      <c r="BE106" s="66"/>
      <c r="BF106" s="66"/>
      <c r="BG106" s="66"/>
      <c r="BH106" s="66"/>
      <c r="BI106" s="66"/>
      <c r="BJ106" s="66"/>
      <c r="BK106" s="66"/>
      <c r="BL106" s="66"/>
      <c r="BM106" s="66"/>
      <c r="BN106" s="66"/>
      <c r="BO106" s="66"/>
      <c r="BP106" s="66"/>
      <c r="BQ106" s="66"/>
      <c r="BR106" s="66"/>
    </row>
    <row r="107" spans="1:70" ht="27.95" customHeight="1" x14ac:dyDescent="0.3">
      <c r="A107" s="57"/>
      <c r="B107" s="143" t="s">
        <v>5</v>
      </c>
      <c r="C107" s="143" t="s">
        <v>6</v>
      </c>
      <c r="D107" s="143" t="str">
        <f>+VLOOKUP($C107,$C$10:$D$42,2,FALSE)</f>
        <v>Pesos</v>
      </c>
      <c r="E107" s="143" t="s">
        <v>85</v>
      </c>
      <c r="F107" s="186">
        <v>11.93396364</v>
      </c>
      <c r="G107" s="186">
        <v>0</v>
      </c>
      <c r="H107" s="186">
        <v>2.9015814000000004</v>
      </c>
      <c r="I107" s="186">
        <v>0</v>
      </c>
      <c r="J107" s="186">
        <v>0</v>
      </c>
      <c r="K107" s="186">
        <v>0</v>
      </c>
      <c r="L107" s="186">
        <v>0</v>
      </c>
      <c r="M107" s="186">
        <v>0</v>
      </c>
      <c r="N107" s="186">
        <v>0</v>
      </c>
      <c r="O107" s="186">
        <v>0</v>
      </c>
      <c r="P107" s="186">
        <v>0</v>
      </c>
      <c r="Q107" s="186">
        <v>0</v>
      </c>
      <c r="S107" s="66"/>
      <c r="Y107" s="66"/>
      <c r="Z107" s="66"/>
      <c r="AA107" s="66"/>
      <c r="AB107" s="66"/>
      <c r="AC107" s="66"/>
      <c r="AD107" s="66"/>
      <c r="AE107" s="66"/>
      <c r="AF107" s="66"/>
      <c r="AG107" s="66"/>
      <c r="AH107" s="66"/>
      <c r="AI107" s="66"/>
      <c r="AJ107" s="66"/>
      <c r="AK107" s="66"/>
      <c r="AL107" s="66"/>
      <c r="AM107" s="66"/>
      <c r="AN107" s="66"/>
      <c r="AO107" s="66"/>
      <c r="AP107" s="66"/>
      <c r="AQ107" s="66"/>
      <c r="AR107" s="66"/>
      <c r="AS107" s="66"/>
      <c r="AT107" s="66"/>
      <c r="AU107" s="66"/>
      <c r="AV107" s="66"/>
      <c r="AW107" s="66"/>
      <c r="AX107" s="66"/>
      <c r="AY107" s="66"/>
      <c r="AZ107" s="66"/>
      <c r="BA107" s="66"/>
      <c r="BB107" s="66"/>
      <c r="BC107" s="66"/>
      <c r="BD107" s="66"/>
      <c r="BE107" s="66"/>
      <c r="BF107" s="66"/>
      <c r="BG107" s="66"/>
      <c r="BH107" s="66"/>
      <c r="BI107" s="66"/>
      <c r="BJ107" s="66"/>
      <c r="BK107" s="66"/>
      <c r="BL107" s="66"/>
      <c r="BM107" s="66"/>
      <c r="BN107" s="66"/>
      <c r="BO107" s="66"/>
      <c r="BP107" s="66"/>
      <c r="BQ107" s="66"/>
      <c r="BR107" s="66"/>
    </row>
    <row r="108" spans="1:70" ht="27.95" customHeight="1" x14ac:dyDescent="0.3">
      <c r="A108" s="57"/>
      <c r="B108" s="143" t="s">
        <v>7</v>
      </c>
      <c r="C108" s="143" t="s">
        <v>8</v>
      </c>
      <c r="D108" s="143" t="str">
        <f>+VLOOKUP($C108,$C$10:$D$42,2,FALSE)</f>
        <v>Pesos</v>
      </c>
      <c r="E108" s="143" t="s">
        <v>85</v>
      </c>
      <c r="F108" s="186">
        <v>0.91698423770256376</v>
      </c>
      <c r="G108" s="186">
        <v>0</v>
      </c>
      <c r="H108" s="186">
        <v>1.0651810998041475E-2</v>
      </c>
      <c r="I108" s="186">
        <v>0</v>
      </c>
      <c r="J108" s="186">
        <v>0</v>
      </c>
      <c r="K108" s="186">
        <v>0</v>
      </c>
      <c r="L108" s="186">
        <v>0</v>
      </c>
      <c r="M108" s="186">
        <v>0</v>
      </c>
      <c r="N108" s="186">
        <v>0</v>
      </c>
      <c r="O108" s="186">
        <v>0</v>
      </c>
      <c r="P108" s="186">
        <v>0</v>
      </c>
      <c r="Q108" s="186">
        <v>0</v>
      </c>
      <c r="S108" s="66"/>
      <c r="Y108" s="66"/>
      <c r="Z108" s="66"/>
      <c r="AA108" s="66"/>
      <c r="AB108" s="66"/>
      <c r="AC108" s="66"/>
      <c r="AD108" s="66"/>
      <c r="AE108" s="66"/>
      <c r="AF108" s="66"/>
      <c r="AG108" s="66"/>
      <c r="AH108" s="66"/>
      <c r="AI108" s="66"/>
      <c r="AJ108" s="66"/>
      <c r="AK108" s="66"/>
      <c r="AL108" s="66"/>
      <c r="AM108" s="66"/>
      <c r="AN108" s="66"/>
      <c r="AO108" s="66"/>
      <c r="AP108" s="66"/>
      <c r="AQ108" s="66"/>
      <c r="AR108" s="66"/>
      <c r="AS108" s="66"/>
      <c r="AT108" s="66"/>
      <c r="AU108" s="66"/>
      <c r="AV108" s="66"/>
      <c r="AW108" s="66"/>
      <c r="AX108" s="66"/>
      <c r="AY108" s="66"/>
      <c r="AZ108" s="66"/>
      <c r="BA108" s="66"/>
      <c r="BB108" s="66"/>
      <c r="BC108" s="66"/>
      <c r="BD108" s="66"/>
      <c r="BE108" s="66"/>
      <c r="BF108" s="66"/>
      <c r="BG108" s="66"/>
      <c r="BH108" s="66"/>
      <c r="BI108" s="66"/>
      <c r="BJ108" s="66"/>
      <c r="BK108" s="66"/>
      <c r="BL108" s="66"/>
      <c r="BM108" s="66"/>
      <c r="BN108" s="66"/>
      <c r="BO108" s="66"/>
      <c r="BP108" s="66"/>
      <c r="BQ108" s="66"/>
      <c r="BR108" s="66"/>
    </row>
    <row r="109" spans="1:70" ht="27.95" customHeight="1" x14ac:dyDescent="0.3">
      <c r="A109" s="57"/>
      <c r="B109" s="152" t="s">
        <v>86</v>
      </c>
      <c r="C109" s="152"/>
      <c r="D109" s="152"/>
      <c r="E109" s="152"/>
      <c r="F109" s="165">
        <f>+F111+F110</f>
        <v>10945.830718780464</v>
      </c>
      <c r="G109" s="165">
        <f t="shared" ref="G109:Q109" si="44">+G111+G110</f>
        <v>0</v>
      </c>
      <c r="H109" s="165">
        <f t="shared" si="44"/>
        <v>9590.289628920571</v>
      </c>
      <c r="I109" s="165">
        <f t="shared" si="44"/>
        <v>0</v>
      </c>
      <c r="J109" s="165">
        <f t="shared" si="44"/>
        <v>4262.7444686296758</v>
      </c>
      <c r="K109" s="165">
        <f t="shared" si="44"/>
        <v>0</v>
      </c>
      <c r="L109" s="165">
        <f t="shared" si="44"/>
        <v>0</v>
      </c>
      <c r="M109" s="165">
        <f t="shared" si="44"/>
        <v>0</v>
      </c>
      <c r="N109" s="165">
        <f t="shared" si="44"/>
        <v>0</v>
      </c>
      <c r="O109" s="165">
        <f t="shared" si="44"/>
        <v>0</v>
      </c>
      <c r="P109" s="165">
        <f t="shared" si="44"/>
        <v>0</v>
      </c>
      <c r="Q109" s="165">
        <f t="shared" si="44"/>
        <v>0</v>
      </c>
      <c r="S109" s="100"/>
      <c r="Y109" s="100"/>
      <c r="Z109" s="100"/>
      <c r="AA109" s="100"/>
      <c r="AB109" s="100"/>
      <c r="AC109" s="100"/>
      <c r="AD109" s="100"/>
      <c r="AE109" s="100"/>
      <c r="AF109" s="100"/>
      <c r="AG109" s="100"/>
      <c r="AH109" s="100"/>
      <c r="AI109" s="100"/>
      <c r="AJ109" s="100"/>
      <c r="AK109" s="100"/>
      <c r="AL109" s="100"/>
      <c r="AM109" s="100"/>
      <c r="AN109" s="100"/>
      <c r="AO109" s="100"/>
      <c r="AP109" s="100"/>
      <c r="AQ109" s="100"/>
      <c r="AR109" s="100"/>
      <c r="AS109" s="100"/>
      <c r="AT109" s="100"/>
      <c r="AU109" s="100"/>
      <c r="AV109" s="100"/>
      <c r="AW109" s="100"/>
      <c r="AX109" s="100"/>
      <c r="AY109" s="100"/>
      <c r="AZ109" s="100"/>
      <c r="BA109" s="100"/>
      <c r="BB109" s="100"/>
      <c r="BC109" s="100"/>
      <c r="BD109" s="100"/>
      <c r="BE109" s="100"/>
      <c r="BF109" s="100"/>
      <c r="BG109" s="100"/>
      <c r="BH109" s="100"/>
      <c r="BI109" s="100"/>
      <c r="BJ109" s="100"/>
      <c r="BK109" s="100"/>
      <c r="BL109" s="100"/>
      <c r="BM109" s="100"/>
      <c r="BN109" s="100"/>
      <c r="BO109" s="100"/>
      <c r="BP109" s="100"/>
      <c r="BQ109" s="100"/>
      <c r="BR109" s="100"/>
    </row>
    <row r="110" spans="1:70" ht="27.95" customHeight="1" x14ac:dyDescent="0.3">
      <c r="A110" s="57"/>
      <c r="B110" s="8" t="s">
        <v>236</v>
      </c>
      <c r="C110" s="8" t="s">
        <v>237</v>
      </c>
      <c r="D110" s="8" t="s">
        <v>2</v>
      </c>
      <c r="E110" s="143" t="s">
        <v>86</v>
      </c>
      <c r="F110" s="186">
        <v>8033.8536704511835</v>
      </c>
      <c r="G110" s="186">
        <v>0</v>
      </c>
      <c r="H110" s="186">
        <v>8462.8778955520029</v>
      </c>
      <c r="I110" s="186">
        <v>0</v>
      </c>
      <c r="J110" s="186">
        <v>4169.0969721441797</v>
      </c>
      <c r="K110" s="186">
        <v>0</v>
      </c>
      <c r="L110" s="186">
        <v>0</v>
      </c>
      <c r="M110" s="186">
        <v>0</v>
      </c>
      <c r="N110" s="186">
        <v>0</v>
      </c>
      <c r="O110" s="186">
        <v>0</v>
      </c>
      <c r="P110" s="186">
        <v>0</v>
      </c>
      <c r="Q110" s="186">
        <v>0</v>
      </c>
      <c r="Y110" s="66"/>
      <c r="Z110" s="66"/>
      <c r="AA110" s="66"/>
      <c r="AB110" s="66"/>
      <c r="AC110" s="66"/>
      <c r="AD110" s="66"/>
      <c r="AE110" s="66"/>
      <c r="AF110" s="66"/>
      <c r="AG110" s="66"/>
      <c r="AH110" s="66"/>
      <c r="AI110" s="66"/>
      <c r="AJ110" s="66"/>
      <c r="AK110" s="66"/>
      <c r="AL110" s="66"/>
      <c r="AM110" s="66"/>
      <c r="AN110" s="66"/>
      <c r="AO110" s="66"/>
      <c r="AP110" s="66"/>
      <c r="AQ110" s="66"/>
      <c r="AR110" s="66"/>
      <c r="AS110" s="66"/>
      <c r="AT110" s="66"/>
      <c r="AU110" s="66"/>
      <c r="AV110" s="66"/>
      <c r="AW110" s="66"/>
      <c r="AX110" s="66"/>
      <c r="AY110" s="66"/>
      <c r="AZ110" s="66"/>
      <c r="BA110" s="66"/>
      <c r="BB110" s="66"/>
      <c r="BC110" s="66"/>
      <c r="BD110" s="66"/>
      <c r="BE110" s="66"/>
      <c r="BF110" s="66"/>
      <c r="BG110" s="66"/>
      <c r="BH110" s="66"/>
      <c r="BI110" s="66"/>
      <c r="BJ110" s="66"/>
      <c r="BK110" s="66"/>
      <c r="BL110" s="66"/>
      <c r="BM110" s="66"/>
      <c r="BN110" s="66"/>
      <c r="BO110" s="66"/>
      <c r="BP110" s="66"/>
      <c r="BQ110" s="66"/>
      <c r="BR110" s="66"/>
    </row>
    <row r="111" spans="1:70" ht="27.95" customHeight="1" x14ac:dyDescent="0.3">
      <c r="A111" s="57"/>
      <c r="B111" s="143" t="s">
        <v>135</v>
      </c>
      <c r="C111" s="143" t="s">
        <v>136</v>
      </c>
      <c r="D111" s="143" t="str">
        <f>+VLOOKUP($C111,$C$10:$D$42,2,FALSE)</f>
        <v>Pesos</v>
      </c>
      <c r="E111" s="143" t="s">
        <v>86</v>
      </c>
      <c r="F111" s="186">
        <v>2911.9770483292796</v>
      </c>
      <c r="G111" s="186">
        <v>0</v>
      </c>
      <c r="H111" s="186">
        <v>1127.4117333685674</v>
      </c>
      <c r="I111" s="186">
        <v>0</v>
      </c>
      <c r="J111" s="186">
        <v>93.647496485495907</v>
      </c>
      <c r="K111" s="186">
        <v>0</v>
      </c>
      <c r="L111" s="186">
        <v>0</v>
      </c>
      <c r="M111" s="186">
        <v>0</v>
      </c>
      <c r="N111" s="186">
        <v>0</v>
      </c>
      <c r="O111" s="186">
        <v>0</v>
      </c>
      <c r="P111" s="186">
        <v>0</v>
      </c>
      <c r="Q111" s="186">
        <v>0</v>
      </c>
      <c r="Y111" s="66"/>
      <c r="Z111" s="66"/>
      <c r="AA111" s="66"/>
      <c r="AB111" s="66"/>
      <c r="AC111" s="66"/>
      <c r="AD111" s="66"/>
      <c r="AE111" s="66"/>
      <c r="AF111" s="66"/>
      <c r="AG111" s="66"/>
      <c r="AH111" s="66"/>
      <c r="AI111" s="66"/>
      <c r="AJ111" s="66"/>
      <c r="AK111" s="66"/>
      <c r="AL111" s="66"/>
      <c r="AM111" s="66"/>
      <c r="AN111" s="66"/>
      <c r="AO111" s="66"/>
      <c r="AP111" s="66"/>
      <c r="AQ111" s="66"/>
      <c r="AR111" s="66"/>
      <c r="AS111" s="66"/>
      <c r="AT111" s="66"/>
      <c r="AU111" s="66"/>
      <c r="AV111" s="66"/>
      <c r="AW111" s="66"/>
      <c r="AX111" s="66"/>
      <c r="AY111" s="66"/>
      <c r="AZ111" s="66"/>
      <c r="BA111" s="66"/>
      <c r="BB111" s="66"/>
      <c r="BC111" s="66"/>
      <c r="BD111" s="66"/>
      <c r="BE111" s="66"/>
      <c r="BF111" s="66"/>
      <c r="BG111" s="66"/>
      <c r="BH111" s="66"/>
      <c r="BI111" s="66"/>
      <c r="BJ111" s="66"/>
      <c r="BK111" s="66"/>
      <c r="BL111" s="66"/>
      <c r="BM111" s="66"/>
      <c r="BN111" s="66"/>
      <c r="BO111" s="66"/>
      <c r="BP111" s="66"/>
      <c r="BQ111" s="66"/>
      <c r="BR111" s="66"/>
    </row>
    <row r="112" spans="1:70" ht="27.95" customHeight="1" x14ac:dyDescent="0.3">
      <c r="A112" s="57"/>
      <c r="B112" s="152" t="s">
        <v>9</v>
      </c>
      <c r="C112" s="152"/>
      <c r="D112" s="152"/>
      <c r="E112" s="152"/>
      <c r="F112" s="165">
        <f t="shared" ref="F112:Q112" si="45">+F113+F124</f>
        <v>0</v>
      </c>
      <c r="G112" s="165">
        <f t="shared" si="45"/>
        <v>10.389482202724354</v>
      </c>
      <c r="H112" s="165">
        <f t="shared" si="45"/>
        <v>0</v>
      </c>
      <c r="I112" s="165">
        <f t="shared" si="45"/>
        <v>9.4441038285764023</v>
      </c>
      <c r="J112" s="165">
        <f t="shared" si="45"/>
        <v>0</v>
      </c>
      <c r="K112" s="165">
        <f t="shared" si="45"/>
        <v>8.1736219303596762</v>
      </c>
      <c r="L112" s="165">
        <f t="shared" si="45"/>
        <v>0</v>
      </c>
      <c r="M112" s="165">
        <f t="shared" si="45"/>
        <v>6.601237344683196</v>
      </c>
      <c r="N112" s="165">
        <f t="shared" si="45"/>
        <v>0</v>
      </c>
      <c r="O112" s="165">
        <f t="shared" si="45"/>
        <v>5.1013472775407722</v>
      </c>
      <c r="P112" s="165">
        <f t="shared" si="45"/>
        <v>0</v>
      </c>
      <c r="Q112" s="165">
        <f t="shared" si="45"/>
        <v>2.4996559573852526</v>
      </c>
      <c r="S112" s="100"/>
      <c r="Y112" s="100"/>
      <c r="Z112" s="100"/>
      <c r="AA112" s="100"/>
      <c r="AB112" s="100"/>
      <c r="AC112" s="100"/>
      <c r="AD112" s="100"/>
      <c r="AE112" s="100"/>
      <c r="AF112" s="100"/>
      <c r="AG112" s="100"/>
      <c r="AH112" s="100"/>
      <c r="AI112" s="100"/>
      <c r="AJ112" s="100"/>
      <c r="AK112" s="100"/>
      <c r="AL112" s="100"/>
      <c r="AM112" s="100"/>
      <c r="AN112" s="100"/>
      <c r="AO112" s="100"/>
      <c r="AP112" s="100"/>
      <c r="AQ112" s="100"/>
      <c r="AR112" s="100"/>
      <c r="AS112" s="100"/>
      <c r="AT112" s="100"/>
      <c r="AU112" s="100"/>
      <c r="AV112" s="100"/>
      <c r="AW112" s="100"/>
      <c r="AX112" s="100"/>
      <c r="AY112" s="100"/>
      <c r="AZ112" s="100"/>
      <c r="BA112" s="100"/>
      <c r="BB112" s="100"/>
      <c r="BC112" s="100"/>
      <c r="BD112" s="100"/>
      <c r="BE112" s="100"/>
      <c r="BF112" s="100"/>
      <c r="BG112" s="100"/>
      <c r="BH112" s="100"/>
      <c r="BI112" s="100"/>
      <c r="BJ112" s="100"/>
      <c r="BK112" s="100"/>
      <c r="BL112" s="100"/>
      <c r="BM112" s="100"/>
      <c r="BN112" s="100"/>
      <c r="BO112" s="100"/>
      <c r="BP112" s="100"/>
      <c r="BQ112" s="100"/>
      <c r="BR112" s="100"/>
    </row>
    <row r="113" spans="1:70" ht="27.95" customHeight="1" x14ac:dyDescent="0.3">
      <c r="A113" s="57"/>
      <c r="B113" s="157" t="s">
        <v>10</v>
      </c>
      <c r="C113" s="157"/>
      <c r="D113" s="157"/>
      <c r="E113" s="157"/>
      <c r="F113" s="168">
        <f t="shared" ref="F113:Q113" si="46">+SUM(F114:F123)</f>
        <v>0</v>
      </c>
      <c r="G113" s="168">
        <f t="shared" si="46"/>
        <v>8.7089738160377479</v>
      </c>
      <c r="H113" s="168">
        <f t="shared" si="46"/>
        <v>0</v>
      </c>
      <c r="I113" s="168">
        <f t="shared" si="46"/>
        <v>7.7363566822713405</v>
      </c>
      <c r="J113" s="168">
        <f t="shared" si="46"/>
        <v>0</v>
      </c>
      <c r="K113" s="168">
        <f t="shared" si="46"/>
        <v>6.7026507421950061</v>
      </c>
      <c r="L113" s="168">
        <f t="shared" si="46"/>
        <v>0</v>
      </c>
      <c r="M113" s="168">
        <f t="shared" si="46"/>
        <v>5.2623667089346888</v>
      </c>
      <c r="N113" s="168">
        <f t="shared" si="46"/>
        <v>0</v>
      </c>
      <c r="O113" s="168">
        <f t="shared" si="46"/>
        <v>3.8889739636588403</v>
      </c>
      <c r="P113" s="168">
        <f t="shared" si="46"/>
        <v>0</v>
      </c>
      <c r="Q113" s="168">
        <f t="shared" si="46"/>
        <v>1.9155695389256724</v>
      </c>
      <c r="S113" s="103"/>
      <c r="Y113" s="103"/>
      <c r="Z113" s="103"/>
      <c r="AA113" s="103"/>
      <c r="AB113" s="103"/>
      <c r="AC113" s="103"/>
      <c r="AD113" s="103"/>
      <c r="AE113" s="103"/>
      <c r="AF113" s="103"/>
      <c r="AG113" s="103"/>
      <c r="AH113" s="103"/>
      <c r="AI113" s="103"/>
      <c r="AJ113" s="103"/>
      <c r="AK113" s="103"/>
      <c r="AL113" s="103"/>
      <c r="AM113" s="103"/>
      <c r="AN113" s="103"/>
      <c r="AO113" s="103"/>
      <c r="AP113" s="103"/>
      <c r="AQ113" s="103"/>
      <c r="AR113" s="103"/>
      <c r="AS113" s="103"/>
      <c r="AT113" s="103"/>
      <c r="AU113" s="103"/>
      <c r="AV113" s="103"/>
      <c r="AW113" s="103"/>
      <c r="AX113" s="103"/>
      <c r="AY113" s="103"/>
      <c r="AZ113" s="103"/>
      <c r="BA113" s="103"/>
      <c r="BB113" s="103"/>
      <c r="BC113" s="103"/>
      <c r="BD113" s="103"/>
      <c r="BE113" s="103"/>
      <c r="BF113" s="103"/>
      <c r="BG113" s="103"/>
      <c r="BH113" s="103"/>
      <c r="BI113" s="103"/>
      <c r="BJ113" s="103"/>
      <c r="BK113" s="103"/>
      <c r="BL113" s="103"/>
      <c r="BM113" s="103"/>
      <c r="BN113" s="103"/>
      <c r="BO113" s="103"/>
      <c r="BP113" s="103"/>
      <c r="BQ113" s="103"/>
      <c r="BR113" s="103"/>
    </row>
    <row r="114" spans="1:70" ht="27.95" customHeight="1" x14ac:dyDescent="0.3">
      <c r="A114" s="57"/>
      <c r="B114" s="143" t="s">
        <v>121</v>
      </c>
      <c r="C114" s="143" t="s">
        <v>122</v>
      </c>
      <c r="D114" s="143" t="str">
        <f>+VLOOKUP($C114,$C$10:$D$42,2,FALSE)</f>
        <v>USD</v>
      </c>
      <c r="E114" s="143" t="s">
        <v>88</v>
      </c>
      <c r="F114" s="186">
        <v>0</v>
      </c>
      <c r="G114" s="186">
        <v>2.1351590005205479</v>
      </c>
      <c r="H114" s="186">
        <v>0</v>
      </c>
      <c r="I114" s="186">
        <v>1.9522537201164383</v>
      </c>
      <c r="J114" s="186">
        <v>0</v>
      </c>
      <c r="K114" s="186">
        <v>1.7493840945958901</v>
      </c>
      <c r="L114" s="186">
        <v>0</v>
      </c>
      <c r="M114" s="186">
        <v>1.3886012841232873</v>
      </c>
      <c r="N114" s="186">
        <v>0</v>
      </c>
      <c r="O114" s="186">
        <v>1.0690892976506845</v>
      </c>
      <c r="P114" s="186">
        <v>0</v>
      </c>
      <c r="Q114" s="186">
        <v>5.6692049129475793E-2</v>
      </c>
      <c r="S114" s="66"/>
      <c r="Y114" s="66"/>
      <c r="Z114" s="66"/>
      <c r="AA114" s="66"/>
      <c r="AB114" s="66"/>
      <c r="AC114" s="66"/>
      <c r="AD114" s="66"/>
      <c r="AE114" s="66"/>
      <c r="AF114" s="66"/>
      <c r="AG114" s="66"/>
      <c r="AH114" s="66"/>
      <c r="AI114" s="66"/>
      <c r="AJ114" s="66"/>
      <c r="AK114" s="66"/>
      <c r="AL114" s="66"/>
      <c r="AM114" s="66"/>
      <c r="AN114" s="66"/>
      <c r="AO114" s="66"/>
      <c r="AP114" s="66"/>
      <c r="AQ114" s="66"/>
      <c r="AR114" s="66"/>
      <c r="AS114" s="66"/>
      <c r="AT114" s="66"/>
      <c r="AU114" s="66"/>
      <c r="AV114" s="66"/>
      <c r="AW114" s="66"/>
      <c r="AX114" s="66"/>
      <c r="AY114" s="66"/>
      <c r="AZ114" s="66"/>
      <c r="BA114" s="66"/>
      <c r="BB114" s="66"/>
      <c r="BC114" s="66"/>
      <c r="BD114" s="66"/>
      <c r="BE114" s="66"/>
      <c r="BF114" s="66"/>
      <c r="BG114" s="66"/>
      <c r="BH114" s="66"/>
      <c r="BI114" s="66"/>
      <c r="BJ114" s="66"/>
      <c r="BK114" s="66"/>
      <c r="BL114" s="66"/>
      <c r="BM114" s="66"/>
      <c r="BN114" s="66"/>
      <c r="BO114" s="66"/>
      <c r="BP114" s="66"/>
      <c r="BQ114" s="66"/>
      <c r="BR114" s="66"/>
    </row>
    <row r="115" spans="1:70" ht="27.95" customHeight="1" x14ac:dyDescent="0.3">
      <c r="A115" s="57"/>
      <c r="B115" s="143" t="s">
        <v>17</v>
      </c>
      <c r="C115" s="143" t="s">
        <v>18</v>
      </c>
      <c r="D115" s="143" t="str">
        <f>+VLOOKUP($C115,$C$10:$D$42,2,FALSE)</f>
        <v>USD</v>
      </c>
      <c r="E115" s="143" t="s">
        <v>88</v>
      </c>
      <c r="F115" s="186">
        <v>0</v>
      </c>
      <c r="G115" s="186">
        <v>2.3483375951809378</v>
      </c>
      <c r="H115" s="186">
        <v>0</v>
      </c>
      <c r="I115" s="186">
        <v>1.8833984540355795</v>
      </c>
      <c r="J115" s="186">
        <v>0</v>
      </c>
      <c r="K115" s="186">
        <v>1.6404713336579004</v>
      </c>
      <c r="L115" s="186">
        <v>0</v>
      </c>
      <c r="M115" s="186">
        <v>1.3492798830409656</v>
      </c>
      <c r="N115" s="186">
        <v>0</v>
      </c>
      <c r="O115" s="186">
        <v>0.97055833619949405</v>
      </c>
      <c r="P115" s="186">
        <v>0</v>
      </c>
      <c r="Q115" s="186">
        <v>0</v>
      </c>
      <c r="S115" s="66"/>
      <c r="Y115" s="66"/>
      <c r="Z115" s="66"/>
      <c r="AA115" s="66"/>
      <c r="AB115" s="66"/>
      <c r="AC115" s="66"/>
      <c r="AD115" s="66"/>
      <c r="AE115" s="66"/>
      <c r="AF115" s="66"/>
      <c r="AG115" s="66"/>
      <c r="AH115" s="66"/>
      <c r="AI115" s="66"/>
      <c r="AJ115" s="66"/>
      <c r="AK115" s="66"/>
      <c r="AL115" s="66"/>
      <c r="AM115" s="66"/>
      <c r="AN115" s="66"/>
      <c r="AO115" s="66"/>
      <c r="AP115" s="66"/>
      <c r="AQ115" s="66"/>
      <c r="AR115" s="66"/>
      <c r="AS115" s="66"/>
      <c r="AT115" s="66"/>
      <c r="AU115" s="66"/>
      <c r="AV115" s="66"/>
      <c r="AW115" s="66"/>
      <c r="AX115" s="66"/>
      <c r="AY115" s="66"/>
      <c r="AZ115" s="66"/>
      <c r="BA115" s="66"/>
      <c r="BB115" s="66"/>
      <c r="BC115" s="66"/>
      <c r="BD115" s="66"/>
      <c r="BE115" s="66"/>
      <c r="BF115" s="66"/>
      <c r="BG115" s="66"/>
      <c r="BH115" s="66"/>
      <c r="BI115" s="66"/>
      <c r="BJ115" s="66"/>
      <c r="BK115" s="66"/>
      <c r="BL115" s="66"/>
      <c r="BM115" s="66"/>
      <c r="BN115" s="66"/>
      <c r="BO115" s="66"/>
      <c r="BP115" s="66"/>
      <c r="BQ115" s="66"/>
      <c r="BR115" s="66"/>
    </row>
    <row r="116" spans="1:70" ht="27.95" customHeight="1" x14ac:dyDescent="0.3">
      <c r="A116" s="57"/>
      <c r="B116" s="143" t="s">
        <v>11</v>
      </c>
      <c r="C116" s="143" t="s">
        <v>12</v>
      </c>
      <c r="D116" s="143" t="str">
        <f>+VLOOKUP($C116,$C$10:$D$42,2,FALSE)</f>
        <v>USD</v>
      </c>
      <c r="E116" s="143" t="s">
        <v>88</v>
      </c>
      <c r="F116" s="186">
        <v>0</v>
      </c>
      <c r="G116" s="186">
        <v>1.6633991625201534</v>
      </c>
      <c r="H116" s="186">
        <v>0</v>
      </c>
      <c r="I116" s="186">
        <v>1.5495338680646991</v>
      </c>
      <c r="J116" s="186">
        <v>0</v>
      </c>
      <c r="K116" s="186">
        <v>1.3331643001967373</v>
      </c>
      <c r="L116" s="186">
        <v>0</v>
      </c>
      <c r="M116" s="186">
        <v>0.9853148842882703</v>
      </c>
      <c r="N116" s="186">
        <v>0</v>
      </c>
      <c r="O116" s="186">
        <v>0.72880511943213833</v>
      </c>
      <c r="P116" s="186">
        <v>0</v>
      </c>
      <c r="Q116" s="186">
        <v>0.60669956302872219</v>
      </c>
      <c r="S116" s="66"/>
      <c r="Y116" s="66"/>
      <c r="Z116" s="66"/>
      <c r="AA116" s="66"/>
      <c r="AB116" s="66"/>
      <c r="AC116" s="66"/>
      <c r="AD116" s="66"/>
      <c r="AE116" s="66"/>
      <c r="AF116" s="66"/>
      <c r="AG116" s="66"/>
      <c r="AH116" s="66"/>
      <c r="AI116" s="66"/>
      <c r="AJ116" s="66"/>
      <c r="AK116" s="66"/>
      <c r="AL116" s="66"/>
      <c r="AM116" s="66"/>
      <c r="AN116" s="66"/>
      <c r="AO116" s="66"/>
      <c r="AP116" s="66"/>
      <c r="AQ116" s="66"/>
      <c r="AR116" s="66"/>
      <c r="AS116" s="66"/>
      <c r="AT116" s="66"/>
      <c r="AU116" s="66"/>
      <c r="AV116" s="66"/>
      <c r="AW116" s="66"/>
      <c r="AX116" s="66"/>
      <c r="AY116" s="66"/>
      <c r="AZ116" s="66"/>
      <c r="BA116" s="66"/>
      <c r="BB116" s="66"/>
      <c r="BC116" s="66"/>
      <c r="BD116" s="66"/>
      <c r="BE116" s="66"/>
      <c r="BF116" s="66"/>
      <c r="BG116" s="66"/>
      <c r="BH116" s="66"/>
      <c r="BI116" s="66"/>
      <c r="BJ116" s="66"/>
      <c r="BK116" s="66"/>
      <c r="BL116" s="66"/>
      <c r="BM116" s="66"/>
      <c r="BN116" s="66"/>
      <c r="BO116" s="66"/>
      <c r="BP116" s="66"/>
      <c r="BQ116" s="66"/>
      <c r="BR116" s="66"/>
    </row>
    <row r="117" spans="1:70" ht="27.95" customHeight="1" x14ac:dyDescent="0.3">
      <c r="A117" s="57"/>
      <c r="B117" s="143" t="s">
        <v>13</v>
      </c>
      <c r="C117" s="143" t="s">
        <v>14</v>
      </c>
      <c r="D117" s="143" t="str">
        <f>+VLOOKUP($C117,$C$10:$D$42,2,FALSE)</f>
        <v>USD</v>
      </c>
      <c r="E117" s="143" t="s">
        <v>88</v>
      </c>
      <c r="F117" s="186">
        <v>0</v>
      </c>
      <c r="G117" s="186">
        <v>1.13437828</v>
      </c>
      <c r="H117" s="186">
        <v>0</v>
      </c>
      <c r="I117" s="186">
        <v>1.2637413100000001</v>
      </c>
      <c r="J117" s="186">
        <v>0</v>
      </c>
      <c r="K117" s="186">
        <v>1.0376933100000001</v>
      </c>
      <c r="L117" s="186">
        <v>0</v>
      </c>
      <c r="M117" s="186">
        <v>0.76952440999999994</v>
      </c>
      <c r="N117" s="186">
        <v>0</v>
      </c>
      <c r="O117" s="186">
        <v>0.52093159</v>
      </c>
      <c r="P117" s="186">
        <v>0</v>
      </c>
      <c r="Q117" s="186">
        <v>0.49278790950297097</v>
      </c>
      <c r="S117" s="66"/>
      <c r="Y117" s="66"/>
      <c r="Z117" s="66"/>
      <c r="AA117" s="66"/>
      <c r="AB117" s="66"/>
      <c r="AC117" s="66"/>
      <c r="AD117" s="66"/>
      <c r="AE117" s="66"/>
      <c r="AF117" s="66"/>
      <c r="AG117" s="66"/>
      <c r="AH117" s="66"/>
      <c r="AI117" s="66"/>
      <c r="AJ117" s="66"/>
      <c r="AK117" s="66"/>
      <c r="AL117" s="66"/>
      <c r="AM117" s="66"/>
      <c r="AN117" s="66"/>
      <c r="AO117" s="66"/>
      <c r="AP117" s="66"/>
      <c r="AQ117" s="66"/>
      <c r="AR117" s="66"/>
      <c r="AS117" s="66"/>
      <c r="AT117" s="66"/>
      <c r="AU117" s="66"/>
      <c r="AV117" s="66"/>
      <c r="AW117" s="66"/>
      <c r="AX117" s="66"/>
      <c r="AY117" s="66"/>
      <c r="AZ117" s="66"/>
      <c r="BA117" s="66"/>
      <c r="BB117" s="66"/>
      <c r="BC117" s="66"/>
      <c r="BD117" s="66"/>
      <c r="BE117" s="66"/>
      <c r="BF117" s="66"/>
      <c r="BG117" s="66"/>
      <c r="BH117" s="66"/>
      <c r="BI117" s="66"/>
      <c r="BJ117" s="66"/>
      <c r="BK117" s="66"/>
      <c r="BL117" s="66"/>
      <c r="BM117" s="66"/>
      <c r="BN117" s="66"/>
      <c r="BO117" s="66"/>
      <c r="BP117" s="66"/>
      <c r="BQ117" s="66"/>
      <c r="BR117" s="66"/>
    </row>
    <row r="118" spans="1:70" ht="27.95" customHeight="1" x14ac:dyDescent="0.3">
      <c r="A118" s="57"/>
      <c r="B118" s="143" t="s">
        <v>21</v>
      </c>
      <c r="C118" s="143" t="s">
        <v>22</v>
      </c>
      <c r="D118" s="143" t="str">
        <f>+VLOOKUP($C118,$C$10:$D$42,2,FALSE)</f>
        <v>USD</v>
      </c>
      <c r="E118" s="143" t="s">
        <v>88</v>
      </c>
      <c r="F118" s="186">
        <v>0</v>
      </c>
      <c r="G118" s="186">
        <v>0.75952868700600484</v>
      </c>
      <c r="H118" s="186">
        <v>0</v>
      </c>
      <c r="I118" s="186">
        <v>0.63645876449459726</v>
      </c>
      <c r="J118" s="186">
        <v>0</v>
      </c>
      <c r="K118" s="186">
        <v>0.56384809098993427</v>
      </c>
      <c r="L118" s="186">
        <v>0</v>
      </c>
      <c r="M118" s="186">
        <v>0.45294149932668792</v>
      </c>
      <c r="N118" s="186">
        <v>0</v>
      </c>
      <c r="O118" s="186">
        <v>0.33749522056148051</v>
      </c>
      <c r="P118" s="186">
        <v>0</v>
      </c>
      <c r="Q118" s="186">
        <v>0.59244429272708032</v>
      </c>
      <c r="S118" s="66"/>
      <c r="Y118" s="66"/>
      <c r="Z118" s="66"/>
      <c r="AA118" s="66"/>
      <c r="AB118" s="66"/>
      <c r="AC118" s="66"/>
      <c r="AD118" s="66"/>
      <c r="AE118" s="66"/>
      <c r="AF118" s="66"/>
      <c r="AG118" s="66"/>
      <c r="AH118" s="66"/>
      <c r="AI118" s="66"/>
      <c r="AJ118" s="66"/>
      <c r="AK118" s="66"/>
      <c r="AL118" s="66"/>
      <c r="AM118" s="66"/>
      <c r="AN118" s="66"/>
      <c r="AO118" s="66"/>
      <c r="AP118" s="66"/>
      <c r="AQ118" s="66"/>
      <c r="AR118" s="66"/>
      <c r="AS118" s="66"/>
      <c r="AT118" s="66"/>
      <c r="AU118" s="66"/>
      <c r="AV118" s="66"/>
      <c r="AW118" s="66"/>
      <c r="AX118" s="66"/>
      <c r="AY118" s="66"/>
      <c r="AZ118" s="66"/>
      <c r="BA118" s="66"/>
      <c r="BB118" s="66"/>
      <c r="BC118" s="66"/>
      <c r="BD118" s="66"/>
      <c r="BE118" s="66"/>
      <c r="BF118" s="66"/>
      <c r="BG118" s="66"/>
      <c r="BH118" s="66"/>
      <c r="BI118" s="66"/>
      <c r="BJ118" s="66"/>
      <c r="BK118" s="66"/>
      <c r="BL118" s="66"/>
      <c r="BM118" s="66"/>
      <c r="BN118" s="66"/>
      <c r="BO118" s="66"/>
      <c r="BP118" s="66"/>
      <c r="BQ118" s="66"/>
      <c r="BR118" s="66"/>
    </row>
    <row r="119" spans="1:70" ht="27.95" customHeight="1" x14ac:dyDescent="0.3">
      <c r="A119" s="57"/>
      <c r="B119" s="143" t="s">
        <v>138</v>
      </c>
      <c r="C119" s="143" t="s">
        <v>194</v>
      </c>
      <c r="D119" s="143" t="s">
        <v>95</v>
      </c>
      <c r="E119" s="143" t="s">
        <v>88</v>
      </c>
      <c r="F119" s="186">
        <v>0</v>
      </c>
      <c r="G119" s="186">
        <v>0.27933921</v>
      </c>
      <c r="H119" s="186">
        <v>0</v>
      </c>
      <c r="I119" s="186">
        <v>0.28814744615255156</v>
      </c>
      <c r="J119" s="186">
        <v>0</v>
      </c>
      <c r="K119" s="186">
        <v>0.24553406356443494</v>
      </c>
      <c r="L119" s="186">
        <v>0</v>
      </c>
      <c r="M119" s="186">
        <v>0.22065534851818641</v>
      </c>
      <c r="N119" s="186">
        <v>0</v>
      </c>
      <c r="O119" s="186">
        <v>0.19750168418081998</v>
      </c>
      <c r="P119" s="186">
        <v>0</v>
      </c>
      <c r="Q119" s="186">
        <v>0</v>
      </c>
      <c r="S119" s="66"/>
      <c r="Y119" s="66"/>
      <c r="Z119" s="66"/>
      <c r="AA119" s="66"/>
      <c r="AB119" s="66"/>
      <c r="AC119" s="66"/>
      <c r="AD119" s="66"/>
      <c r="AE119" s="66"/>
      <c r="AF119" s="66"/>
      <c r="AG119" s="66"/>
      <c r="AH119" s="66"/>
      <c r="AI119" s="66"/>
      <c r="AJ119" s="66"/>
      <c r="AK119" s="66"/>
      <c r="AL119" s="66"/>
      <c r="AM119" s="66"/>
      <c r="AN119" s="66"/>
      <c r="AO119" s="66"/>
      <c r="AP119" s="66"/>
      <c r="AQ119" s="66"/>
      <c r="AR119" s="66"/>
      <c r="AS119" s="66"/>
      <c r="AT119" s="66"/>
      <c r="AU119" s="66"/>
      <c r="AV119" s="66"/>
      <c r="AW119" s="66"/>
      <c r="AX119" s="66"/>
      <c r="AY119" s="66"/>
      <c r="AZ119" s="66"/>
      <c r="BA119" s="66"/>
      <c r="BB119" s="66"/>
      <c r="BC119" s="66"/>
      <c r="BD119" s="66"/>
      <c r="BE119" s="66"/>
      <c r="BF119" s="66"/>
      <c r="BG119" s="66"/>
      <c r="BH119" s="66"/>
      <c r="BI119" s="66"/>
      <c r="BJ119" s="66"/>
      <c r="BK119" s="66"/>
      <c r="BL119" s="66"/>
      <c r="BM119" s="66"/>
      <c r="BN119" s="66"/>
      <c r="BO119" s="66"/>
      <c r="BP119" s="66"/>
      <c r="BQ119" s="66"/>
      <c r="BR119" s="66"/>
    </row>
    <row r="120" spans="1:70" ht="27.95" customHeight="1" x14ac:dyDescent="0.3">
      <c r="A120" s="57"/>
      <c r="B120" s="143" t="s">
        <v>19</v>
      </c>
      <c r="C120" s="143" t="s">
        <v>20</v>
      </c>
      <c r="D120" s="143" t="s">
        <v>95</v>
      </c>
      <c r="E120" s="143" t="s">
        <v>88</v>
      </c>
      <c r="F120" s="186">
        <v>0</v>
      </c>
      <c r="G120" s="186">
        <v>0.1652944986768678</v>
      </c>
      <c r="H120" s="186">
        <v>0</v>
      </c>
      <c r="I120" s="186">
        <v>0.15964168477373442</v>
      </c>
      <c r="J120" s="186">
        <v>0</v>
      </c>
      <c r="K120" s="186">
        <v>0.12970619173170986</v>
      </c>
      <c r="L120" s="186">
        <v>0</v>
      </c>
      <c r="M120" s="186">
        <v>9.3536088742161932E-2</v>
      </c>
      <c r="N120" s="186">
        <v>0</v>
      </c>
      <c r="O120" s="186">
        <v>6.2419468137221323E-2</v>
      </c>
      <c r="P120" s="186">
        <v>0</v>
      </c>
      <c r="Q120" s="186">
        <v>0.15248238756757843</v>
      </c>
      <c r="S120" s="66"/>
      <c r="Y120" s="66"/>
      <c r="Z120" s="66"/>
      <c r="AA120" s="66"/>
      <c r="AB120" s="66"/>
      <c r="AC120" s="66"/>
      <c r="AD120" s="66"/>
      <c r="AE120" s="66"/>
      <c r="AF120" s="66"/>
      <c r="AG120" s="66"/>
      <c r="AH120" s="66"/>
      <c r="AI120" s="66"/>
      <c r="AJ120" s="66"/>
      <c r="AK120" s="66"/>
      <c r="AL120" s="66"/>
      <c r="AM120" s="66"/>
      <c r="AN120" s="66"/>
      <c r="AO120" s="66"/>
      <c r="AP120" s="66"/>
      <c r="AQ120" s="66"/>
      <c r="AR120" s="66"/>
      <c r="AS120" s="66"/>
      <c r="AT120" s="66"/>
      <c r="AU120" s="66"/>
      <c r="AV120" s="66"/>
      <c r="AW120" s="66"/>
      <c r="AX120" s="66"/>
      <c r="AY120" s="66"/>
      <c r="AZ120" s="66"/>
      <c r="BA120" s="66"/>
      <c r="BB120" s="66"/>
      <c r="BC120" s="66"/>
      <c r="BD120" s="66"/>
      <c r="BE120" s="66"/>
      <c r="BF120" s="66"/>
      <c r="BG120" s="66"/>
      <c r="BH120" s="66"/>
      <c r="BI120" s="66"/>
      <c r="BJ120" s="66"/>
      <c r="BK120" s="66"/>
      <c r="BL120" s="66"/>
      <c r="BM120" s="66"/>
      <c r="BN120" s="66"/>
      <c r="BO120" s="66"/>
      <c r="BP120" s="66"/>
      <c r="BQ120" s="66"/>
      <c r="BR120" s="66"/>
    </row>
    <row r="121" spans="1:70" ht="27.95" customHeight="1" x14ac:dyDescent="0.3">
      <c r="A121" s="57"/>
      <c r="B121" s="143" t="s">
        <v>15</v>
      </c>
      <c r="C121" s="143" t="s">
        <v>16</v>
      </c>
      <c r="D121" s="143" t="s">
        <v>95</v>
      </c>
      <c r="E121" s="143" t="s">
        <v>88</v>
      </c>
      <c r="F121" s="186">
        <v>0</v>
      </c>
      <c r="G121" s="186">
        <v>0.2200277928256055</v>
      </c>
      <c r="H121" s="186">
        <v>0</v>
      </c>
      <c r="I121" s="186">
        <v>0</v>
      </c>
      <c r="J121" s="186">
        <v>0</v>
      </c>
      <c r="K121" s="186">
        <v>0</v>
      </c>
      <c r="L121" s="186">
        <v>0</v>
      </c>
      <c r="M121" s="186">
        <v>0</v>
      </c>
      <c r="N121" s="186">
        <v>0</v>
      </c>
      <c r="O121" s="186">
        <v>0</v>
      </c>
      <c r="P121" s="186">
        <v>0</v>
      </c>
      <c r="Q121" s="186">
        <v>0</v>
      </c>
      <c r="S121" s="66"/>
      <c r="Y121" s="66"/>
      <c r="Z121" s="66"/>
      <c r="AA121" s="66"/>
      <c r="AB121" s="66"/>
      <c r="AC121" s="66"/>
      <c r="AD121" s="66"/>
      <c r="AE121" s="66"/>
      <c r="AF121" s="66"/>
      <c r="AG121" s="66"/>
      <c r="AH121" s="66"/>
      <c r="AI121" s="66"/>
      <c r="AJ121" s="66"/>
      <c r="AK121" s="66"/>
      <c r="AL121" s="66"/>
      <c r="AM121" s="66"/>
      <c r="AN121" s="66"/>
      <c r="AO121" s="66"/>
      <c r="AP121" s="66"/>
      <c r="AQ121" s="66"/>
      <c r="AR121" s="66"/>
      <c r="AS121" s="66"/>
      <c r="AT121" s="66"/>
      <c r="AU121" s="66"/>
      <c r="AV121" s="66"/>
      <c r="AW121" s="66"/>
      <c r="AX121" s="66"/>
      <c r="AY121" s="66"/>
      <c r="AZ121" s="66"/>
      <c r="BA121" s="66"/>
      <c r="BB121" s="66"/>
      <c r="BC121" s="66"/>
      <c r="BD121" s="66"/>
      <c r="BE121" s="66"/>
      <c r="BF121" s="66"/>
      <c r="BG121" s="66"/>
      <c r="BH121" s="66"/>
      <c r="BI121" s="66"/>
      <c r="BJ121" s="66"/>
      <c r="BK121" s="66"/>
      <c r="BL121" s="66"/>
      <c r="BM121" s="66"/>
      <c r="BN121" s="66"/>
      <c r="BO121" s="66"/>
      <c r="BP121" s="66"/>
      <c r="BQ121" s="66"/>
      <c r="BR121" s="66"/>
    </row>
    <row r="122" spans="1:70" ht="27.95" customHeight="1" x14ac:dyDescent="0.3">
      <c r="A122" s="57"/>
      <c r="B122" s="143" t="s">
        <v>25</v>
      </c>
      <c r="C122" s="143" t="s">
        <v>26</v>
      </c>
      <c r="D122" s="143" t="str">
        <f>+VLOOKUP($C122,$C$10:$D$42,2,FALSE)</f>
        <v>USD</v>
      </c>
      <c r="E122" s="143" t="s">
        <v>88</v>
      </c>
      <c r="F122" s="186">
        <v>0</v>
      </c>
      <c r="G122" s="186">
        <v>3.5095893076293205E-3</v>
      </c>
      <c r="H122" s="186">
        <v>0</v>
      </c>
      <c r="I122" s="186">
        <v>3.181434633739902E-3</v>
      </c>
      <c r="J122" s="186">
        <v>0</v>
      </c>
      <c r="K122" s="186">
        <v>2.8493574583996852E-3</v>
      </c>
      <c r="L122" s="186">
        <v>0</v>
      </c>
      <c r="M122" s="186">
        <v>2.5133108951284266E-3</v>
      </c>
      <c r="N122" s="186">
        <v>0</v>
      </c>
      <c r="O122" s="186">
        <v>2.1732474970019913E-3</v>
      </c>
      <c r="P122" s="186">
        <v>0</v>
      </c>
      <c r="Q122" s="186">
        <v>1.4463336969844637E-2</v>
      </c>
      <c r="S122" s="66"/>
      <c r="Y122" s="66"/>
      <c r="Z122" s="66"/>
      <c r="AA122" s="66"/>
      <c r="AB122" s="66"/>
      <c r="AC122" s="66"/>
      <c r="AD122" s="66"/>
      <c r="AE122" s="66"/>
      <c r="AF122" s="66"/>
      <c r="AG122" s="66"/>
      <c r="AH122" s="66"/>
      <c r="AI122" s="66"/>
      <c r="AJ122" s="66"/>
      <c r="AK122" s="66"/>
      <c r="AL122" s="66"/>
      <c r="AM122" s="66"/>
      <c r="AN122" s="66"/>
      <c r="AO122" s="66"/>
      <c r="AP122" s="66"/>
      <c r="AQ122" s="66"/>
      <c r="AR122" s="66"/>
      <c r="AS122" s="66"/>
      <c r="AT122" s="66"/>
      <c r="AU122" s="66"/>
      <c r="AV122" s="66"/>
      <c r="AW122" s="66"/>
      <c r="AX122" s="66"/>
      <c r="AY122" s="66"/>
      <c r="AZ122" s="66"/>
      <c r="BA122" s="66"/>
      <c r="BB122" s="66"/>
      <c r="BC122" s="66"/>
      <c r="BD122" s="66"/>
      <c r="BE122" s="66"/>
      <c r="BF122" s="66"/>
      <c r="BG122" s="66"/>
      <c r="BH122" s="66"/>
      <c r="BI122" s="66"/>
      <c r="BJ122" s="66"/>
      <c r="BK122" s="66"/>
      <c r="BL122" s="66"/>
      <c r="BM122" s="66"/>
      <c r="BN122" s="66"/>
      <c r="BO122" s="66"/>
      <c r="BP122" s="66"/>
      <c r="BQ122" s="66"/>
      <c r="BR122" s="66"/>
    </row>
    <row r="123" spans="1:70" ht="27.95" customHeight="1" x14ac:dyDescent="0.3">
      <c r="A123" s="57"/>
      <c r="B123" s="143" t="s">
        <v>27</v>
      </c>
      <c r="C123" s="143" t="s">
        <v>28</v>
      </c>
      <c r="D123" s="143" t="str">
        <f>+VLOOKUP($C123,$C$10:$D$42,2,FALSE)</f>
        <v>USD</v>
      </c>
      <c r="E123" s="143" t="s">
        <v>88</v>
      </c>
      <c r="F123" s="186">
        <v>0</v>
      </c>
      <c r="G123" s="186">
        <v>0</v>
      </c>
      <c r="H123" s="186">
        <v>0</v>
      </c>
      <c r="I123" s="186">
        <v>0</v>
      </c>
      <c r="J123" s="186">
        <v>0</v>
      </c>
      <c r="K123" s="186">
        <v>0</v>
      </c>
      <c r="L123" s="186">
        <v>0</v>
      </c>
      <c r="M123" s="186">
        <v>0</v>
      </c>
      <c r="N123" s="186">
        <v>0</v>
      </c>
      <c r="O123" s="186">
        <v>0</v>
      </c>
      <c r="P123" s="186">
        <v>0</v>
      </c>
      <c r="Q123" s="186">
        <v>0</v>
      </c>
      <c r="S123" s="66"/>
      <c r="Y123" s="66"/>
      <c r="Z123" s="66"/>
      <c r="AA123" s="66"/>
      <c r="AB123" s="66"/>
      <c r="AC123" s="66"/>
      <c r="AD123" s="66"/>
      <c r="AE123" s="66"/>
      <c r="AF123" s="66"/>
      <c r="AG123" s="66"/>
      <c r="AH123" s="66"/>
      <c r="AI123" s="66"/>
      <c r="AJ123" s="66"/>
      <c r="AK123" s="66"/>
      <c r="AL123" s="66"/>
      <c r="AM123" s="66"/>
      <c r="AN123" s="66"/>
      <c r="AO123" s="66"/>
      <c r="AP123" s="66"/>
      <c r="AQ123" s="66"/>
      <c r="AR123" s="66"/>
      <c r="AS123" s="66"/>
      <c r="AT123" s="66"/>
      <c r="AU123" s="66"/>
      <c r="AV123" s="66"/>
      <c r="AW123" s="66"/>
      <c r="AX123" s="66"/>
      <c r="AY123" s="66"/>
      <c r="AZ123" s="66"/>
      <c r="BA123" s="66"/>
      <c r="BB123" s="66"/>
      <c r="BC123" s="66"/>
      <c r="BD123" s="66"/>
      <c r="BE123" s="66"/>
      <c r="BF123" s="66"/>
      <c r="BG123" s="66"/>
      <c r="BH123" s="66"/>
      <c r="BI123" s="66"/>
      <c r="BJ123" s="66"/>
      <c r="BK123" s="66"/>
      <c r="BL123" s="66"/>
      <c r="BM123" s="66"/>
      <c r="BN123" s="66"/>
      <c r="BO123" s="66"/>
      <c r="BP123" s="66"/>
      <c r="BQ123" s="66"/>
      <c r="BR123" s="66"/>
    </row>
    <row r="124" spans="1:70" ht="27.95" customHeight="1" x14ac:dyDescent="0.3">
      <c r="A124" s="57"/>
      <c r="B124" s="157" t="s">
        <v>29</v>
      </c>
      <c r="C124" s="157"/>
      <c r="D124" s="157"/>
      <c r="E124" s="157"/>
      <c r="F124" s="168">
        <f t="shared" ref="F124:P124" si="47">+SUM(F125:F127)</f>
        <v>0</v>
      </c>
      <c r="G124" s="168">
        <f>+SUM(G125:G127)</f>
        <v>1.6805083866866055</v>
      </c>
      <c r="H124" s="168">
        <f t="shared" si="47"/>
        <v>0</v>
      </c>
      <c r="I124" s="168">
        <f>+SUM(I125:I127)</f>
        <v>1.7077471463050626</v>
      </c>
      <c r="J124" s="168">
        <f t="shared" si="47"/>
        <v>0</v>
      </c>
      <c r="K124" s="168">
        <f t="shared" si="47"/>
        <v>1.4709711881646701</v>
      </c>
      <c r="L124" s="168">
        <f t="shared" si="47"/>
        <v>0</v>
      </c>
      <c r="M124" s="168">
        <f t="shared" si="47"/>
        <v>1.3388706357485074</v>
      </c>
      <c r="N124" s="168">
        <f t="shared" si="47"/>
        <v>0</v>
      </c>
      <c r="O124" s="168">
        <f t="shared" si="47"/>
        <v>1.2123733138819321</v>
      </c>
      <c r="P124" s="168">
        <f t="shared" si="47"/>
        <v>0</v>
      </c>
      <c r="Q124" s="168">
        <f>+SUM(Q125:Q127)</f>
        <v>0.58408641845958009</v>
      </c>
      <c r="R124" s="103"/>
      <c r="S124" s="103"/>
      <c r="Y124" s="103"/>
      <c r="Z124" s="103"/>
      <c r="AA124" s="103"/>
      <c r="AB124" s="103"/>
      <c r="AC124" s="103"/>
      <c r="AD124" s="103"/>
      <c r="AE124" s="103"/>
      <c r="AF124" s="103"/>
      <c r="AG124" s="103"/>
      <c r="AH124" s="103"/>
      <c r="AI124" s="103"/>
      <c r="AJ124" s="103"/>
      <c r="AK124" s="103"/>
      <c r="AL124" s="103"/>
      <c r="AM124" s="103"/>
      <c r="AN124" s="103"/>
      <c r="AO124" s="103"/>
      <c r="AP124" s="103"/>
      <c r="AQ124" s="103"/>
      <c r="AR124" s="103"/>
      <c r="AS124" s="103"/>
      <c r="AT124" s="103"/>
      <c r="AU124" s="103"/>
      <c r="AV124" s="103"/>
      <c r="AW124" s="103"/>
      <c r="AX124" s="103"/>
      <c r="AY124" s="103"/>
      <c r="AZ124" s="103"/>
      <c r="BA124" s="103"/>
      <c r="BB124" s="103"/>
      <c r="BC124" s="103"/>
      <c r="BD124" s="103"/>
      <c r="BE124" s="103"/>
      <c r="BF124" s="103"/>
      <c r="BG124" s="103"/>
      <c r="BH124" s="103"/>
      <c r="BI124" s="103"/>
      <c r="BJ124" s="103"/>
      <c r="BK124" s="103"/>
      <c r="BL124" s="103"/>
      <c r="BM124" s="103"/>
      <c r="BN124" s="103"/>
      <c r="BO124" s="103"/>
      <c r="BP124" s="103"/>
      <c r="BQ124" s="103"/>
      <c r="BR124" s="103"/>
    </row>
    <row r="125" spans="1:70" ht="27.95" customHeight="1" x14ac:dyDescent="0.3">
      <c r="A125" s="57"/>
      <c r="B125" s="143" t="s">
        <v>30</v>
      </c>
      <c r="C125" s="143" t="s">
        <v>31</v>
      </c>
      <c r="D125" s="143" t="str">
        <f>+VLOOKUP($C125,$C$10:$D$42,2,FALSE)</f>
        <v>USD</v>
      </c>
      <c r="E125" s="143" t="s">
        <v>88</v>
      </c>
      <c r="F125" s="186">
        <v>0</v>
      </c>
      <c r="G125" s="186">
        <v>1.2713712092952743</v>
      </c>
      <c r="H125" s="186">
        <v>0</v>
      </c>
      <c r="I125" s="186">
        <v>1.3202447182111441</v>
      </c>
      <c r="J125" s="186">
        <v>0</v>
      </c>
      <c r="K125" s="186">
        <v>1.1478876945847833</v>
      </c>
      <c r="L125" s="186">
        <v>0</v>
      </c>
      <c r="M125" s="186">
        <v>1.0458654118566357</v>
      </c>
      <c r="N125" s="186">
        <v>0</v>
      </c>
      <c r="O125" s="186">
        <v>0.94590471158767431</v>
      </c>
      <c r="P125" s="186">
        <v>0</v>
      </c>
      <c r="Q125" s="186">
        <v>0</v>
      </c>
      <c r="S125" s="66"/>
      <c r="Y125" s="66"/>
      <c r="Z125" s="66"/>
      <c r="AA125" s="66"/>
      <c r="AB125" s="66"/>
      <c r="AC125" s="66"/>
      <c r="AD125" s="66"/>
      <c r="AE125" s="66"/>
      <c r="AF125" s="66"/>
      <c r="AG125" s="66"/>
      <c r="AH125" s="66"/>
      <c r="AI125" s="66"/>
      <c r="AJ125" s="66"/>
      <c r="AK125" s="66"/>
      <c r="AL125" s="66"/>
      <c r="AM125" s="66"/>
      <c r="AN125" s="66"/>
      <c r="AO125" s="66"/>
      <c r="AP125" s="66"/>
      <c r="AQ125" s="66"/>
      <c r="AR125" s="66"/>
      <c r="AS125" s="66"/>
      <c r="AT125" s="66"/>
      <c r="AU125" s="66"/>
      <c r="AV125" s="66"/>
      <c r="AW125" s="66"/>
      <c r="AX125" s="66"/>
      <c r="AY125" s="66"/>
      <c r="AZ125" s="66"/>
      <c r="BA125" s="66"/>
      <c r="BB125" s="66"/>
      <c r="BC125" s="66"/>
      <c r="BD125" s="66"/>
      <c r="BE125" s="66"/>
      <c r="BF125" s="66"/>
      <c r="BG125" s="66"/>
      <c r="BH125" s="66"/>
      <c r="BI125" s="66"/>
      <c r="BJ125" s="66"/>
      <c r="BK125" s="66"/>
      <c r="BL125" s="66"/>
      <c r="BM125" s="66"/>
      <c r="BN125" s="66"/>
      <c r="BO125" s="66"/>
      <c r="BP125" s="66"/>
      <c r="BQ125" s="66"/>
      <c r="BR125" s="66"/>
    </row>
    <row r="126" spans="1:70" ht="27.95" customHeight="1" x14ac:dyDescent="0.3">
      <c r="A126" s="57"/>
      <c r="B126" s="143" t="s">
        <v>160</v>
      </c>
      <c r="C126" s="143" t="s">
        <v>161</v>
      </c>
      <c r="D126" s="143" t="s">
        <v>95</v>
      </c>
      <c r="E126" s="143" t="s">
        <v>88</v>
      </c>
      <c r="F126" s="186">
        <v>0</v>
      </c>
      <c r="G126" s="186">
        <v>0.27628645739133129</v>
      </c>
      <c r="H126" s="186">
        <v>0</v>
      </c>
      <c r="I126" s="186">
        <v>0.25655819809391855</v>
      </c>
      <c r="J126" s="186">
        <v>0</v>
      </c>
      <c r="K126" s="186">
        <v>0.20612945357988685</v>
      </c>
      <c r="L126" s="186">
        <v>0</v>
      </c>
      <c r="M126" s="186">
        <v>0.18208525389187169</v>
      </c>
      <c r="N126" s="186">
        <v>0</v>
      </c>
      <c r="O126" s="186">
        <v>0.16081733229425774</v>
      </c>
      <c r="P126" s="186">
        <v>0</v>
      </c>
      <c r="Q126" s="186">
        <v>0.55813922916134517</v>
      </c>
      <c r="S126" s="66"/>
      <c r="Y126" s="66"/>
      <c r="Z126" s="66"/>
      <c r="AA126" s="66"/>
      <c r="AB126" s="66"/>
      <c r="AC126" s="66"/>
      <c r="AD126" s="66"/>
      <c r="AE126" s="66"/>
      <c r="AF126" s="66"/>
      <c r="AG126" s="66"/>
      <c r="AH126" s="66"/>
      <c r="AI126" s="66"/>
      <c r="AJ126" s="66"/>
      <c r="AK126" s="66"/>
      <c r="AL126" s="66"/>
      <c r="AM126" s="66"/>
      <c r="AN126" s="66"/>
      <c r="AO126" s="66"/>
      <c r="AP126" s="66"/>
      <c r="AQ126" s="66"/>
      <c r="AR126" s="66"/>
      <c r="AS126" s="66"/>
      <c r="AT126" s="66"/>
      <c r="AU126" s="66"/>
      <c r="AV126" s="66"/>
      <c r="AW126" s="66"/>
      <c r="AX126" s="66"/>
      <c r="AY126" s="66"/>
      <c r="AZ126" s="66"/>
      <c r="BA126" s="66"/>
      <c r="BB126" s="66"/>
      <c r="BC126" s="66"/>
      <c r="BD126" s="66"/>
      <c r="BE126" s="66"/>
      <c r="BF126" s="66"/>
      <c r="BG126" s="66"/>
      <c r="BH126" s="66"/>
      <c r="BI126" s="66"/>
      <c r="BJ126" s="66"/>
      <c r="BK126" s="66"/>
      <c r="BL126" s="66"/>
      <c r="BM126" s="66"/>
      <c r="BN126" s="66"/>
      <c r="BO126" s="66"/>
      <c r="BP126" s="66"/>
      <c r="BQ126" s="66"/>
      <c r="BR126" s="66"/>
    </row>
    <row r="127" spans="1:70" ht="27.95" customHeight="1" x14ac:dyDescent="0.3">
      <c r="A127" s="57"/>
      <c r="B127" s="143" t="s">
        <v>139</v>
      </c>
      <c r="C127" s="143" t="s">
        <v>140</v>
      </c>
      <c r="D127" s="143" t="s">
        <v>95</v>
      </c>
      <c r="E127" s="143" t="s">
        <v>88</v>
      </c>
      <c r="F127" s="186">
        <v>0</v>
      </c>
      <c r="G127" s="186">
        <v>0.13285072000000001</v>
      </c>
      <c r="H127" s="186">
        <v>0</v>
      </c>
      <c r="I127" s="186">
        <v>0.13094422999999999</v>
      </c>
      <c r="J127" s="186">
        <v>0</v>
      </c>
      <c r="K127" s="186">
        <v>0.11695404000000001</v>
      </c>
      <c r="L127" s="186">
        <v>0</v>
      </c>
      <c r="M127" s="186">
        <v>0.11091997000000001</v>
      </c>
      <c r="N127" s="186">
        <v>0</v>
      </c>
      <c r="O127" s="186">
        <v>0.10565127000000001</v>
      </c>
      <c r="P127" s="186">
        <v>0</v>
      </c>
      <c r="Q127" s="186">
        <v>2.594718929823497E-2</v>
      </c>
      <c r="S127" s="66"/>
      <c r="Y127" s="66"/>
      <c r="Z127" s="66"/>
      <c r="AA127" s="66"/>
      <c r="AB127" s="66"/>
      <c r="AC127" s="66"/>
      <c r="AD127" s="66"/>
      <c r="AE127" s="66"/>
      <c r="AF127" s="66"/>
      <c r="AG127" s="66"/>
      <c r="AH127" s="66"/>
      <c r="AI127" s="66"/>
      <c r="AJ127" s="66"/>
      <c r="AK127" s="66"/>
      <c r="AL127" s="66"/>
      <c r="AM127" s="66"/>
      <c r="AN127" s="66"/>
      <c r="AO127" s="66"/>
      <c r="AP127" s="66"/>
      <c r="AQ127" s="66"/>
      <c r="AR127" s="66"/>
      <c r="AS127" s="66"/>
      <c r="AT127" s="66"/>
      <c r="AU127" s="66"/>
      <c r="AV127" s="66"/>
      <c r="AW127" s="66"/>
      <c r="AX127" s="66"/>
      <c r="AY127" s="66"/>
      <c r="AZ127" s="66"/>
      <c r="BA127" s="66"/>
      <c r="BB127" s="66"/>
      <c r="BC127" s="66"/>
      <c r="BD127" s="66"/>
      <c r="BE127" s="66"/>
      <c r="BF127" s="66"/>
      <c r="BG127" s="66"/>
      <c r="BH127" s="66"/>
      <c r="BI127" s="66"/>
      <c r="BJ127" s="66"/>
      <c r="BK127" s="66"/>
      <c r="BL127" s="66"/>
      <c r="BM127" s="66"/>
      <c r="BN127" s="66"/>
      <c r="BO127" s="66"/>
      <c r="BP127" s="66"/>
      <c r="BQ127" s="66"/>
      <c r="BR127" s="66"/>
    </row>
    <row r="128" spans="1:70" ht="27.95" customHeight="1" x14ac:dyDescent="0.3">
      <c r="A128" s="57"/>
      <c r="B128" s="152" t="s">
        <v>89</v>
      </c>
      <c r="C128" s="152"/>
      <c r="D128" s="152"/>
      <c r="E128" s="152"/>
      <c r="F128" s="165">
        <f t="shared" ref="F128:Q128" si="48">+SUM(F129:F137)</f>
        <v>30247.44812136894</v>
      </c>
      <c r="G128" s="165">
        <f t="shared" si="48"/>
        <v>19.475597213076927</v>
      </c>
      <c r="H128" s="165">
        <f t="shared" si="48"/>
        <v>27956.079546281413</v>
      </c>
      <c r="I128" s="165">
        <f t="shared" si="48"/>
        <v>14.893103750000007</v>
      </c>
      <c r="J128" s="165">
        <f t="shared" si="48"/>
        <v>394.09960086548983</v>
      </c>
      <c r="K128" s="165">
        <f t="shared" si="48"/>
        <v>10.310610288461547</v>
      </c>
      <c r="L128" s="165">
        <f t="shared" si="48"/>
        <v>113.00389253825873</v>
      </c>
      <c r="M128" s="165">
        <f t="shared" si="48"/>
        <v>5.7281168269230855</v>
      </c>
      <c r="N128" s="165">
        <f t="shared" si="48"/>
        <v>75.078633521548028</v>
      </c>
      <c r="O128" s="165">
        <f t="shared" si="48"/>
        <v>1.1456233653846195</v>
      </c>
      <c r="P128" s="165">
        <f t="shared" si="48"/>
        <v>0</v>
      </c>
      <c r="Q128" s="165">
        <f t="shared" si="48"/>
        <v>0</v>
      </c>
      <c r="S128" s="100"/>
      <c r="Y128" s="100"/>
      <c r="Z128" s="100"/>
      <c r="AA128" s="100"/>
      <c r="AB128" s="100"/>
      <c r="AC128" s="100"/>
      <c r="AD128" s="100"/>
      <c r="AE128" s="100"/>
      <c r="AF128" s="100"/>
      <c r="AG128" s="100"/>
      <c r="AH128" s="100"/>
      <c r="AI128" s="100"/>
      <c r="AJ128" s="100"/>
      <c r="AK128" s="100"/>
      <c r="AL128" s="100"/>
      <c r="AM128" s="100"/>
      <c r="AN128" s="100"/>
      <c r="AO128" s="100"/>
      <c r="AP128" s="100"/>
      <c r="AQ128" s="100"/>
      <c r="AR128" s="100"/>
      <c r="AS128" s="100"/>
      <c r="AT128" s="100"/>
      <c r="AU128" s="100"/>
      <c r="AV128" s="100"/>
      <c r="AW128" s="100"/>
      <c r="AX128" s="100"/>
      <c r="AY128" s="100"/>
      <c r="AZ128" s="100"/>
      <c r="BA128" s="100"/>
      <c r="BB128" s="100"/>
      <c r="BC128" s="100"/>
      <c r="BD128" s="100"/>
      <c r="BE128" s="100"/>
      <c r="BF128" s="100"/>
      <c r="BG128" s="100"/>
      <c r="BH128" s="100"/>
      <c r="BI128" s="100"/>
      <c r="BJ128" s="100"/>
      <c r="BK128" s="100"/>
      <c r="BL128" s="100"/>
      <c r="BM128" s="100"/>
      <c r="BN128" s="100"/>
      <c r="BO128" s="100"/>
      <c r="BP128" s="100"/>
      <c r="BQ128" s="100"/>
      <c r="BR128" s="100"/>
    </row>
    <row r="129" spans="1:86" ht="27.95" customHeight="1" x14ac:dyDescent="0.3">
      <c r="A129" s="57"/>
      <c r="B129" s="143" t="s">
        <v>120</v>
      </c>
      <c r="C129" s="143" t="s">
        <v>119</v>
      </c>
      <c r="D129" s="143" t="str">
        <f>+VLOOKUP($C129,$C$10:$D$42,2,FALSE)</f>
        <v>USD</v>
      </c>
      <c r="E129" s="143" t="s">
        <v>89</v>
      </c>
      <c r="F129" s="186">
        <v>0</v>
      </c>
      <c r="G129" s="186">
        <v>19.475597213076927</v>
      </c>
      <c r="H129" s="186">
        <v>0</v>
      </c>
      <c r="I129" s="186">
        <v>14.893103750000007</v>
      </c>
      <c r="J129" s="186">
        <v>0</v>
      </c>
      <c r="K129" s="186">
        <v>10.310610288461547</v>
      </c>
      <c r="L129" s="186">
        <v>0</v>
      </c>
      <c r="M129" s="186">
        <v>5.7281168269230855</v>
      </c>
      <c r="N129" s="186">
        <v>0</v>
      </c>
      <c r="O129" s="186">
        <v>1.1456233653846195</v>
      </c>
      <c r="P129" s="186">
        <v>0</v>
      </c>
      <c r="Q129" s="186">
        <v>0</v>
      </c>
      <c r="S129" s="66"/>
      <c r="Y129" s="66"/>
      <c r="Z129" s="66"/>
      <c r="AA129" s="66"/>
      <c r="AB129" s="66"/>
      <c r="AC129" s="66"/>
      <c r="AD129" s="66"/>
      <c r="AE129" s="66"/>
      <c r="AF129" s="66"/>
      <c r="AG129" s="66"/>
      <c r="AH129" s="66"/>
      <c r="AI129" s="66"/>
      <c r="AJ129" s="66"/>
      <c r="AK129" s="66"/>
      <c r="AL129" s="66"/>
      <c r="AM129" s="66"/>
      <c r="AN129" s="66"/>
      <c r="AO129" s="66"/>
      <c r="AP129" s="66"/>
      <c r="AQ129" s="66"/>
      <c r="AR129" s="66"/>
      <c r="AS129" s="66"/>
      <c r="AT129" s="66"/>
      <c r="AU129" s="66"/>
      <c r="AV129" s="66"/>
      <c r="AW129" s="66"/>
      <c r="AX129" s="66"/>
      <c r="AY129" s="66"/>
      <c r="AZ129" s="66"/>
      <c r="BA129" s="66"/>
      <c r="BB129" s="66"/>
      <c r="BC129" s="66"/>
      <c r="BD129" s="66"/>
      <c r="BE129" s="66"/>
      <c r="BF129" s="66"/>
      <c r="BG129" s="66"/>
      <c r="BH129" s="66"/>
      <c r="BI129" s="66"/>
      <c r="BJ129" s="66"/>
      <c r="BK129" s="66"/>
      <c r="BL129" s="66"/>
      <c r="BM129" s="66"/>
      <c r="BN129" s="66"/>
      <c r="BO129" s="66"/>
      <c r="BP129" s="66"/>
      <c r="BQ129" s="66"/>
      <c r="BR129" s="66"/>
    </row>
    <row r="130" spans="1:86" ht="27.95" customHeight="1" x14ac:dyDescent="0.3">
      <c r="A130" s="57"/>
      <c r="B130" s="143" t="s">
        <v>239</v>
      </c>
      <c r="C130" s="143" t="s">
        <v>247</v>
      </c>
      <c r="D130" s="143" t="s">
        <v>2</v>
      </c>
      <c r="E130" s="143" t="s">
        <v>89</v>
      </c>
      <c r="F130" s="186">
        <v>16320.406812640002</v>
      </c>
      <c r="G130" s="186">
        <v>0</v>
      </c>
      <c r="H130" s="186">
        <v>11258.47451566</v>
      </c>
      <c r="I130" s="186">
        <v>0</v>
      </c>
      <c r="J130" s="186">
        <v>0</v>
      </c>
      <c r="K130" s="186">
        <v>0</v>
      </c>
      <c r="L130" s="186">
        <v>0</v>
      </c>
      <c r="M130" s="186">
        <v>0</v>
      </c>
      <c r="N130" s="186">
        <v>0</v>
      </c>
      <c r="O130" s="186">
        <v>0</v>
      </c>
      <c r="P130" s="186">
        <v>0</v>
      </c>
      <c r="Q130" s="186">
        <v>0</v>
      </c>
      <c r="S130" s="66"/>
      <c r="Y130" s="66"/>
      <c r="Z130" s="66"/>
      <c r="AA130" s="66"/>
      <c r="AB130" s="66"/>
      <c r="AC130" s="66"/>
      <c r="AD130" s="66"/>
      <c r="AE130" s="66"/>
      <c r="AF130" s="66"/>
      <c r="AG130" s="66"/>
      <c r="AH130" s="66"/>
      <c r="AI130" s="66"/>
      <c r="AJ130" s="66"/>
      <c r="AK130" s="66"/>
      <c r="AL130" s="66"/>
      <c r="AM130" s="66"/>
      <c r="AN130" s="66"/>
      <c r="AO130" s="66"/>
      <c r="AP130" s="66"/>
      <c r="AQ130" s="66"/>
      <c r="AR130" s="66"/>
      <c r="AS130" s="66"/>
      <c r="AT130" s="66"/>
      <c r="AU130" s="66"/>
      <c r="AV130" s="66"/>
      <c r="AW130" s="66"/>
      <c r="AX130" s="66"/>
      <c r="AY130" s="66"/>
      <c r="AZ130" s="66"/>
      <c r="BA130" s="66"/>
      <c r="BB130" s="66"/>
      <c r="BC130" s="66"/>
      <c r="BD130" s="66"/>
      <c r="BE130" s="66"/>
      <c r="BF130" s="66"/>
      <c r="BG130" s="66"/>
      <c r="BH130" s="66"/>
      <c r="BI130" s="66"/>
      <c r="BJ130" s="66"/>
      <c r="BK130" s="66"/>
      <c r="BL130" s="66"/>
      <c r="BM130" s="66"/>
      <c r="BN130" s="66"/>
      <c r="BO130" s="66"/>
      <c r="BP130" s="66"/>
      <c r="BQ130" s="66"/>
      <c r="BR130" s="66"/>
    </row>
    <row r="131" spans="1:86" ht="27.95" customHeight="1" x14ac:dyDescent="0.3">
      <c r="A131" s="57"/>
      <c r="B131" s="143" t="s">
        <v>240</v>
      </c>
      <c r="C131" s="143" t="s">
        <v>248</v>
      </c>
      <c r="D131" s="143" t="s">
        <v>2</v>
      </c>
      <c r="E131" s="143" t="s">
        <v>89</v>
      </c>
      <c r="F131" s="186">
        <v>12128.875939640002</v>
      </c>
      <c r="G131" s="186">
        <v>0</v>
      </c>
      <c r="H131" s="186">
        <v>15761.192240100001</v>
      </c>
      <c r="I131" s="186">
        <v>0</v>
      </c>
      <c r="J131" s="186">
        <v>0</v>
      </c>
      <c r="K131" s="186">
        <v>0</v>
      </c>
      <c r="L131" s="186">
        <v>0</v>
      </c>
      <c r="M131" s="186">
        <v>0</v>
      </c>
      <c r="N131" s="186">
        <v>0</v>
      </c>
      <c r="O131" s="186">
        <v>0</v>
      </c>
      <c r="P131" s="186">
        <v>0</v>
      </c>
      <c r="Q131" s="186">
        <v>0</v>
      </c>
      <c r="S131" s="66"/>
      <c r="Y131" s="66"/>
      <c r="Z131" s="66"/>
      <c r="AA131" s="66"/>
      <c r="AB131" s="66"/>
      <c r="AC131" s="66"/>
      <c r="AD131" s="66"/>
      <c r="AE131" s="66"/>
      <c r="AF131" s="66"/>
      <c r="AG131" s="66"/>
      <c r="AH131" s="66"/>
      <c r="AI131" s="66"/>
      <c r="AJ131" s="66"/>
      <c r="AK131" s="66"/>
      <c r="AL131" s="66"/>
      <c r="AM131" s="66"/>
      <c r="AN131" s="66"/>
      <c r="AO131" s="66"/>
      <c r="AP131" s="66"/>
      <c r="AQ131" s="66"/>
      <c r="AR131" s="66"/>
      <c r="AS131" s="66"/>
      <c r="AT131" s="66"/>
      <c r="AU131" s="66"/>
      <c r="AV131" s="66"/>
      <c r="AW131" s="66"/>
      <c r="AX131" s="66"/>
      <c r="AY131" s="66"/>
      <c r="AZ131" s="66"/>
      <c r="BA131" s="66"/>
      <c r="BB131" s="66"/>
      <c r="BC131" s="66"/>
      <c r="BD131" s="66"/>
      <c r="BE131" s="66"/>
      <c r="BF131" s="66"/>
      <c r="BG131" s="66"/>
      <c r="BH131" s="66"/>
      <c r="BI131" s="66"/>
      <c r="BJ131" s="66"/>
      <c r="BK131" s="66"/>
      <c r="BL131" s="66"/>
      <c r="BM131" s="66"/>
      <c r="BN131" s="66"/>
      <c r="BO131" s="66"/>
      <c r="BP131" s="66"/>
      <c r="BQ131" s="66"/>
      <c r="BR131" s="66"/>
    </row>
    <row r="132" spans="1:86" ht="27.95" customHeight="1" x14ac:dyDescent="0.3">
      <c r="A132" s="57"/>
      <c r="B132" s="143" t="s">
        <v>212</v>
      </c>
      <c r="C132" s="143" t="s">
        <v>214</v>
      </c>
      <c r="D132" s="143" t="s">
        <v>216</v>
      </c>
      <c r="E132" s="143" t="s">
        <v>89</v>
      </c>
      <c r="F132" s="186">
        <v>0</v>
      </c>
      <c r="G132" s="186">
        <v>0</v>
      </c>
      <c r="H132" s="186">
        <v>0</v>
      </c>
      <c r="I132" s="186">
        <v>0</v>
      </c>
      <c r="J132" s="186">
        <v>0</v>
      </c>
      <c r="K132" s="186">
        <v>0</v>
      </c>
      <c r="L132" s="186">
        <v>0</v>
      </c>
      <c r="M132" s="186">
        <v>0</v>
      </c>
      <c r="N132" s="186">
        <v>0</v>
      </c>
      <c r="O132" s="186">
        <v>0</v>
      </c>
      <c r="P132" s="186">
        <v>0</v>
      </c>
      <c r="Q132" s="186">
        <v>0</v>
      </c>
      <c r="S132" s="66"/>
      <c r="Y132" s="66"/>
      <c r="Z132" s="66"/>
      <c r="AA132" s="66"/>
      <c r="AB132" s="66"/>
      <c r="AC132" s="66"/>
      <c r="AD132" s="66"/>
      <c r="AE132" s="66"/>
      <c r="AF132" s="66"/>
      <c r="AG132" s="66"/>
      <c r="AH132" s="66"/>
      <c r="AI132" s="66"/>
      <c r="AJ132" s="66"/>
      <c r="AK132" s="66"/>
      <c r="AL132" s="66"/>
      <c r="AM132" s="66"/>
      <c r="AN132" s="66"/>
      <c r="AO132" s="66"/>
      <c r="AP132" s="66"/>
      <c r="AQ132" s="66"/>
      <c r="AR132" s="66"/>
      <c r="AS132" s="66"/>
      <c r="AT132" s="66"/>
      <c r="AU132" s="66"/>
      <c r="AV132" s="66"/>
      <c r="AW132" s="66"/>
      <c r="AX132" s="66"/>
      <c r="AY132" s="66"/>
      <c r="AZ132" s="66"/>
      <c r="BA132" s="66"/>
      <c r="BB132" s="66"/>
      <c r="BC132" s="66"/>
      <c r="BD132" s="66"/>
      <c r="BE132" s="66"/>
      <c r="BF132" s="66"/>
      <c r="BG132" s="66"/>
      <c r="BH132" s="66"/>
      <c r="BI132" s="66"/>
      <c r="BJ132" s="66"/>
      <c r="BK132" s="66"/>
      <c r="BL132" s="66"/>
      <c r="BM132" s="66"/>
      <c r="BN132" s="66"/>
      <c r="BO132" s="66"/>
      <c r="BP132" s="66"/>
      <c r="BQ132" s="66"/>
      <c r="BR132" s="66"/>
    </row>
    <row r="133" spans="1:86" ht="27.95" customHeight="1" x14ac:dyDescent="0.3">
      <c r="A133" s="57"/>
      <c r="B133" s="143" t="s">
        <v>213</v>
      </c>
      <c r="C133" s="143" t="s">
        <v>215</v>
      </c>
      <c r="D133" s="143" t="s">
        <v>216</v>
      </c>
      <c r="E133" s="143" t="s">
        <v>89</v>
      </c>
      <c r="F133" s="186">
        <v>0</v>
      </c>
      <c r="G133" s="186">
        <v>0</v>
      </c>
      <c r="H133" s="186">
        <v>0</v>
      </c>
      <c r="I133" s="186">
        <v>0</v>
      </c>
      <c r="J133" s="186">
        <v>0</v>
      </c>
      <c r="K133" s="186">
        <v>0</v>
      </c>
      <c r="L133" s="186">
        <v>0</v>
      </c>
      <c r="M133" s="186">
        <v>0</v>
      </c>
      <c r="N133" s="186">
        <v>0</v>
      </c>
      <c r="O133" s="186">
        <v>0</v>
      </c>
      <c r="P133" s="186">
        <v>0</v>
      </c>
      <c r="Q133" s="186">
        <v>0</v>
      </c>
      <c r="S133" s="66"/>
      <c r="Y133" s="66"/>
      <c r="Z133" s="66"/>
      <c r="AA133" s="66"/>
      <c r="AB133" s="66"/>
      <c r="AC133" s="66"/>
      <c r="AD133" s="66"/>
      <c r="AE133" s="66"/>
      <c r="AF133" s="66"/>
      <c r="AG133" s="66"/>
      <c r="AH133" s="66"/>
      <c r="AI133" s="66"/>
      <c r="AJ133" s="66"/>
      <c r="AK133" s="66"/>
      <c r="AL133" s="66"/>
      <c r="AM133" s="66"/>
      <c r="AN133" s="66"/>
      <c r="AO133" s="66"/>
      <c r="AP133" s="66"/>
      <c r="AQ133" s="66"/>
      <c r="AR133" s="66"/>
      <c r="AS133" s="66"/>
      <c r="AT133" s="66"/>
      <c r="AU133" s="66"/>
      <c r="AV133" s="66"/>
      <c r="AW133" s="66"/>
      <c r="AX133" s="66"/>
      <c r="AY133" s="66"/>
      <c r="AZ133" s="66"/>
      <c r="BA133" s="66"/>
      <c r="BB133" s="66"/>
      <c r="BC133" s="66"/>
      <c r="BD133" s="66"/>
      <c r="BE133" s="66"/>
      <c r="BF133" s="66"/>
      <c r="BG133" s="66"/>
      <c r="BH133" s="66"/>
      <c r="BI133" s="66"/>
      <c r="BJ133" s="66"/>
      <c r="BK133" s="66"/>
      <c r="BL133" s="66"/>
      <c r="BM133" s="66"/>
      <c r="BN133" s="66"/>
      <c r="BO133" s="66"/>
      <c r="BP133" s="66"/>
      <c r="BQ133" s="66"/>
      <c r="BR133" s="66"/>
    </row>
    <row r="134" spans="1:86" ht="27.95" customHeight="1" x14ac:dyDescent="0.3">
      <c r="A134" s="57"/>
      <c r="B134" s="143" t="s">
        <v>129</v>
      </c>
      <c r="C134" s="143" t="s">
        <v>130</v>
      </c>
      <c r="D134" s="143" t="s">
        <v>2</v>
      </c>
      <c r="E134" s="143" t="s">
        <v>89</v>
      </c>
      <c r="F134" s="186">
        <v>1464.5301837626848</v>
      </c>
      <c r="G134" s="186">
        <v>0</v>
      </c>
      <c r="H134" s="186">
        <v>936.41279052141192</v>
      </c>
      <c r="I134" s="186">
        <v>0</v>
      </c>
      <c r="J134" s="186">
        <v>394.09960086548983</v>
      </c>
      <c r="K134" s="186">
        <v>0</v>
      </c>
      <c r="L134" s="186">
        <v>113.00389253825873</v>
      </c>
      <c r="M134" s="186">
        <v>0</v>
      </c>
      <c r="N134" s="186">
        <v>75.078633521548028</v>
      </c>
      <c r="O134" s="186">
        <v>0</v>
      </c>
      <c r="P134" s="186">
        <v>0</v>
      </c>
      <c r="Q134" s="186">
        <v>0</v>
      </c>
      <c r="S134" s="66"/>
      <c r="Y134" s="66"/>
      <c r="Z134" s="66"/>
      <c r="AA134" s="66"/>
      <c r="AB134" s="66"/>
      <c r="AC134" s="66"/>
      <c r="AD134" s="66"/>
      <c r="AE134" s="66"/>
      <c r="AF134" s="66"/>
      <c r="AG134" s="66"/>
      <c r="AH134" s="66"/>
      <c r="AI134" s="66"/>
      <c r="AJ134" s="66"/>
      <c r="AK134" s="66"/>
      <c r="AL134" s="66"/>
      <c r="AM134" s="66"/>
      <c r="AN134" s="66"/>
      <c r="AO134" s="66"/>
      <c r="AP134" s="66"/>
      <c r="AQ134" s="66"/>
      <c r="AR134" s="66"/>
      <c r="AS134" s="66"/>
      <c r="AT134" s="66"/>
      <c r="AU134" s="66"/>
      <c r="AV134" s="66"/>
      <c r="AW134" s="66"/>
      <c r="AX134" s="66"/>
      <c r="AY134" s="66"/>
      <c r="AZ134" s="66"/>
      <c r="BA134" s="66"/>
      <c r="BB134" s="66"/>
      <c r="BC134" s="66"/>
      <c r="BD134" s="66"/>
      <c r="BE134" s="66"/>
      <c r="BF134" s="66"/>
      <c r="BG134" s="66"/>
      <c r="BH134" s="66"/>
      <c r="BI134" s="66"/>
      <c r="BJ134" s="66"/>
      <c r="BK134" s="66"/>
      <c r="BL134" s="66"/>
      <c r="BM134" s="66"/>
      <c r="BN134" s="66"/>
      <c r="BO134" s="66"/>
      <c r="BP134" s="66"/>
      <c r="BQ134" s="66"/>
      <c r="BR134" s="66"/>
    </row>
    <row r="135" spans="1:86" ht="27.95" customHeight="1" x14ac:dyDescent="0.3">
      <c r="A135" s="57"/>
      <c r="B135" s="143" t="s">
        <v>32</v>
      </c>
      <c r="C135" s="143" t="s">
        <v>33</v>
      </c>
      <c r="D135" s="143" t="s">
        <v>2</v>
      </c>
      <c r="E135" s="143" t="s">
        <v>89</v>
      </c>
      <c r="F135" s="186">
        <v>1.8704350324245216</v>
      </c>
      <c r="G135" s="186">
        <v>0</v>
      </c>
      <c r="H135" s="186">
        <v>0</v>
      </c>
      <c r="I135" s="186">
        <v>0</v>
      </c>
      <c r="J135" s="186">
        <v>0</v>
      </c>
      <c r="K135" s="186">
        <v>0</v>
      </c>
      <c r="L135" s="186">
        <v>0</v>
      </c>
      <c r="M135" s="186">
        <v>0</v>
      </c>
      <c r="N135" s="186">
        <v>0</v>
      </c>
      <c r="O135" s="186">
        <v>0</v>
      </c>
      <c r="P135" s="186">
        <v>0</v>
      </c>
      <c r="Q135" s="186">
        <v>0</v>
      </c>
      <c r="S135" s="66"/>
      <c r="Y135" s="66"/>
      <c r="Z135" s="66"/>
      <c r="AA135" s="66"/>
      <c r="AB135" s="66"/>
      <c r="AC135" s="66"/>
      <c r="AD135" s="66"/>
      <c r="AE135" s="66"/>
      <c r="AF135" s="66"/>
      <c r="AG135" s="66"/>
      <c r="AH135" s="66"/>
      <c r="AI135" s="66"/>
      <c r="AJ135" s="66"/>
      <c r="AK135" s="66"/>
      <c r="AL135" s="66"/>
      <c r="AM135" s="66"/>
      <c r="AN135" s="66"/>
      <c r="AO135" s="66"/>
      <c r="AP135" s="66"/>
      <c r="AQ135" s="66"/>
      <c r="AR135" s="66"/>
      <c r="AS135" s="66"/>
      <c r="AT135" s="66"/>
      <c r="AU135" s="66"/>
      <c r="AV135" s="66"/>
      <c r="AW135" s="66"/>
      <c r="AX135" s="66"/>
      <c r="AY135" s="66"/>
      <c r="AZ135" s="66"/>
      <c r="BA135" s="66"/>
      <c r="BB135" s="66"/>
      <c r="BC135" s="66"/>
      <c r="BD135" s="66"/>
      <c r="BE135" s="66"/>
      <c r="BF135" s="66"/>
      <c r="BG135" s="66"/>
      <c r="BH135" s="66"/>
      <c r="BI135" s="66"/>
      <c r="BJ135" s="66"/>
      <c r="BK135" s="66"/>
      <c r="BL135" s="66"/>
      <c r="BM135" s="66"/>
      <c r="BN135" s="66"/>
      <c r="BO135" s="66"/>
      <c r="BP135" s="66"/>
      <c r="BQ135" s="66"/>
      <c r="BR135" s="66"/>
    </row>
    <row r="136" spans="1:86" ht="27.95" customHeight="1" x14ac:dyDescent="0.3">
      <c r="A136" s="57"/>
      <c r="B136" s="143" t="s">
        <v>157</v>
      </c>
      <c r="C136" s="143" t="s">
        <v>158</v>
      </c>
      <c r="D136" s="143" t="s">
        <v>2</v>
      </c>
      <c r="E136" s="143" t="s">
        <v>89</v>
      </c>
      <c r="F136" s="186">
        <v>277.46909816000004</v>
      </c>
      <c r="G136" s="186">
        <v>0</v>
      </c>
      <c r="H136" s="186">
        <v>0</v>
      </c>
      <c r="I136" s="186">
        <v>0</v>
      </c>
      <c r="J136" s="186">
        <v>0</v>
      </c>
      <c r="K136" s="186">
        <v>0</v>
      </c>
      <c r="L136" s="186">
        <v>0</v>
      </c>
      <c r="M136" s="186">
        <v>0</v>
      </c>
      <c r="N136" s="186">
        <v>0</v>
      </c>
      <c r="O136" s="186">
        <v>0</v>
      </c>
      <c r="P136" s="186">
        <v>0</v>
      </c>
      <c r="Q136" s="186">
        <v>0</v>
      </c>
      <c r="S136" s="66"/>
      <c r="Y136" s="66"/>
      <c r="Z136" s="66"/>
      <c r="AA136" s="66"/>
      <c r="AB136" s="66"/>
      <c r="AC136" s="66"/>
      <c r="AD136" s="66"/>
      <c r="AE136" s="66"/>
      <c r="AF136" s="66"/>
      <c r="AG136" s="66"/>
      <c r="AH136" s="66"/>
      <c r="AI136" s="66"/>
      <c r="AJ136" s="66"/>
      <c r="AK136" s="66"/>
      <c r="AL136" s="66"/>
      <c r="AM136" s="66"/>
      <c r="AN136" s="66"/>
      <c r="AO136" s="66"/>
      <c r="AP136" s="66"/>
      <c r="AQ136" s="66"/>
      <c r="AR136" s="66"/>
      <c r="AS136" s="66"/>
      <c r="AT136" s="66"/>
      <c r="AU136" s="66"/>
      <c r="AV136" s="66"/>
      <c r="AW136" s="66"/>
      <c r="AX136" s="66"/>
      <c r="AY136" s="66"/>
      <c r="AZ136" s="66"/>
      <c r="BA136" s="66"/>
      <c r="BB136" s="66"/>
      <c r="BC136" s="66"/>
      <c r="BD136" s="66"/>
      <c r="BE136" s="66"/>
      <c r="BF136" s="66"/>
      <c r="BG136" s="66"/>
      <c r="BH136" s="66"/>
      <c r="BI136" s="66"/>
      <c r="BJ136" s="66"/>
      <c r="BK136" s="66"/>
      <c r="BL136" s="66"/>
      <c r="BM136" s="66"/>
      <c r="BN136" s="66"/>
      <c r="BO136" s="66"/>
      <c r="BP136" s="66"/>
      <c r="BQ136" s="66"/>
      <c r="BR136" s="66"/>
    </row>
    <row r="137" spans="1:86" ht="27.95" customHeight="1" x14ac:dyDescent="0.3">
      <c r="A137" s="57"/>
      <c r="B137" s="143" t="s">
        <v>124</v>
      </c>
      <c r="C137" s="143" t="s">
        <v>125</v>
      </c>
      <c r="D137" s="143" t="s">
        <v>2</v>
      </c>
      <c r="E137" s="143" t="s">
        <v>89</v>
      </c>
      <c r="F137" s="186">
        <v>54.295652133825214</v>
      </c>
      <c r="G137" s="186">
        <v>0</v>
      </c>
      <c r="H137" s="186">
        <v>0</v>
      </c>
      <c r="I137" s="186">
        <v>0</v>
      </c>
      <c r="J137" s="186">
        <v>0</v>
      </c>
      <c r="K137" s="186">
        <v>0</v>
      </c>
      <c r="L137" s="186">
        <v>0</v>
      </c>
      <c r="M137" s="186">
        <v>0</v>
      </c>
      <c r="N137" s="186">
        <v>0</v>
      </c>
      <c r="O137" s="186">
        <v>0</v>
      </c>
      <c r="P137" s="186">
        <v>0</v>
      </c>
      <c r="Q137" s="186">
        <v>0</v>
      </c>
      <c r="S137" s="66"/>
      <c r="Y137" s="66"/>
      <c r="Z137" s="66"/>
      <c r="AA137" s="66"/>
      <c r="AB137" s="66"/>
      <c r="AC137" s="66"/>
      <c r="AD137" s="66"/>
      <c r="AE137" s="66"/>
      <c r="AF137" s="66"/>
      <c r="AG137" s="66"/>
      <c r="AH137" s="66"/>
      <c r="AI137" s="66"/>
      <c r="AJ137" s="66"/>
      <c r="AK137" s="66"/>
      <c r="AL137" s="66"/>
      <c r="AM137" s="66"/>
      <c r="AN137" s="66"/>
      <c r="AO137" s="66"/>
      <c r="AP137" s="66"/>
      <c r="AQ137" s="66"/>
      <c r="AR137" s="66"/>
      <c r="AS137" s="66"/>
      <c r="AT137" s="66"/>
      <c r="AU137" s="66"/>
      <c r="AV137" s="66"/>
      <c r="AW137" s="66"/>
      <c r="AX137" s="66"/>
      <c r="AY137" s="66"/>
      <c r="AZ137" s="66"/>
      <c r="BA137" s="66"/>
      <c r="BB137" s="66"/>
      <c r="BC137" s="66"/>
      <c r="BD137" s="66"/>
      <c r="BE137" s="66"/>
      <c r="BF137" s="66"/>
      <c r="BG137" s="66"/>
      <c r="BH137" s="66"/>
      <c r="BI137" s="66"/>
      <c r="BJ137" s="66"/>
      <c r="BK137" s="66"/>
      <c r="BL137" s="66"/>
      <c r="BM137" s="66"/>
      <c r="BN137" s="66"/>
      <c r="BO137" s="66"/>
      <c r="BP137" s="66"/>
      <c r="BQ137" s="66"/>
      <c r="BR137" s="66"/>
    </row>
    <row r="138" spans="1:86" ht="6.75" customHeight="1" x14ac:dyDescent="0.3">
      <c r="B138" s="14"/>
      <c r="C138" s="12"/>
      <c r="D138" s="12"/>
      <c r="F138" s="66"/>
      <c r="G138" s="66"/>
      <c r="H138" s="66"/>
      <c r="I138" s="66"/>
      <c r="J138" s="66"/>
      <c r="K138" s="66"/>
      <c r="L138" s="66"/>
      <c r="M138" s="66"/>
      <c r="N138" s="66"/>
      <c r="O138" s="66"/>
      <c r="P138" s="65"/>
      <c r="Q138" s="65"/>
      <c r="S138" s="66"/>
      <c r="Y138" s="65"/>
      <c r="Z138" s="66"/>
      <c r="AA138" s="66"/>
      <c r="AB138" s="66"/>
      <c r="AC138" s="66"/>
      <c r="AD138" s="66"/>
      <c r="AE138" s="66"/>
      <c r="AF138" s="66"/>
      <c r="AG138" s="66"/>
      <c r="AH138" s="66"/>
      <c r="AI138" s="66"/>
      <c r="AJ138" s="66"/>
      <c r="AK138" s="66"/>
      <c r="AL138" s="66"/>
      <c r="AM138" s="66"/>
      <c r="AN138" s="66"/>
      <c r="AO138" s="66"/>
      <c r="AP138" s="66"/>
      <c r="AQ138" s="66"/>
      <c r="AR138" s="66"/>
      <c r="AS138" s="66"/>
      <c r="AT138" s="66"/>
      <c r="AU138" s="66"/>
      <c r="AV138" s="66"/>
      <c r="AW138" s="66"/>
      <c r="AX138" s="66"/>
      <c r="AY138" s="66"/>
      <c r="AZ138" s="66"/>
      <c r="BA138" s="66"/>
      <c r="BB138" s="66"/>
      <c r="BC138" s="66"/>
      <c r="BD138" s="66"/>
      <c r="BE138" s="66"/>
      <c r="BF138" s="66"/>
      <c r="BG138" s="66"/>
      <c r="BH138" s="66"/>
      <c r="BI138" s="66"/>
      <c r="BJ138" s="66"/>
      <c r="BK138" s="66"/>
      <c r="BL138" s="66"/>
      <c r="BM138" s="66"/>
      <c r="BN138" s="66"/>
      <c r="BO138" s="66"/>
      <c r="BP138" s="66"/>
      <c r="BQ138" s="66"/>
      <c r="BR138" s="66"/>
    </row>
    <row r="139" spans="1:86" ht="29.25" customHeight="1" x14ac:dyDescent="0.3">
      <c r="B139" s="292" t="s">
        <v>34</v>
      </c>
      <c r="C139" s="293"/>
      <c r="D139" s="293"/>
      <c r="E139" s="294"/>
      <c r="F139" s="165">
        <f t="shared" ref="F139:Q139" si="49">+F128+F112+F104+F109</f>
        <v>41382.403975362788</v>
      </c>
      <c r="G139" s="165">
        <f t="shared" si="49"/>
        <v>29.865079415801283</v>
      </c>
      <c r="H139" s="165">
        <f t="shared" si="49"/>
        <v>37710.200554084855</v>
      </c>
      <c r="I139" s="165">
        <f t="shared" si="49"/>
        <v>24.337207578576411</v>
      </c>
      <c r="J139" s="165">
        <f t="shared" si="49"/>
        <v>4792.9143472878532</v>
      </c>
      <c r="K139" s="165">
        <f t="shared" si="49"/>
        <v>18.484232218821223</v>
      </c>
      <c r="L139" s="165">
        <f t="shared" si="49"/>
        <v>223.57163684424063</v>
      </c>
      <c r="M139" s="165">
        <f t="shared" si="49"/>
        <v>12.329354171606282</v>
      </c>
      <c r="N139" s="165">
        <f t="shared" si="49"/>
        <v>163.07751060565161</v>
      </c>
      <c r="O139" s="165">
        <f t="shared" si="49"/>
        <v>6.2469706429253922</v>
      </c>
      <c r="P139" s="165">
        <f t="shared" si="49"/>
        <v>36.8593327987045</v>
      </c>
      <c r="Q139" s="165">
        <f t="shared" si="49"/>
        <v>2.4996559573852526</v>
      </c>
      <c r="S139" s="100"/>
      <c r="Y139" s="100"/>
      <c r="Z139" s="100"/>
      <c r="AA139" s="100"/>
      <c r="AB139" s="100"/>
      <c r="AC139" s="100"/>
      <c r="AD139" s="100"/>
      <c r="AE139" s="100"/>
      <c r="AF139" s="100"/>
      <c r="AG139" s="100"/>
      <c r="AH139" s="100"/>
      <c r="AI139" s="100"/>
      <c r="AJ139" s="100"/>
      <c r="AK139" s="100"/>
      <c r="AL139" s="100"/>
      <c r="AM139" s="100"/>
      <c r="AN139" s="100"/>
      <c r="AO139" s="100"/>
      <c r="AP139" s="100"/>
      <c r="AQ139" s="100"/>
      <c r="AR139" s="100"/>
      <c r="AS139" s="100"/>
      <c r="AT139" s="100"/>
      <c r="AU139" s="100"/>
      <c r="AV139" s="100"/>
      <c r="AW139" s="100"/>
      <c r="AX139" s="100"/>
      <c r="AY139" s="100"/>
      <c r="AZ139" s="100"/>
      <c r="BA139" s="100"/>
      <c r="BB139" s="100"/>
      <c r="BC139" s="100"/>
      <c r="BD139" s="100"/>
      <c r="BE139" s="100"/>
      <c r="BF139" s="100"/>
      <c r="BG139" s="100"/>
      <c r="BH139" s="100"/>
      <c r="BI139" s="100"/>
      <c r="BJ139" s="100"/>
      <c r="BK139" s="100"/>
      <c r="BL139" s="100"/>
      <c r="BM139" s="100"/>
      <c r="BN139" s="100"/>
      <c r="BO139" s="100"/>
      <c r="BP139" s="100"/>
      <c r="BQ139" s="100"/>
      <c r="BR139" s="100"/>
    </row>
    <row r="140" spans="1:86" x14ac:dyDescent="0.3">
      <c r="B140" s="35"/>
      <c r="C140" s="35"/>
      <c r="D140" s="35"/>
      <c r="E140" s="80"/>
      <c r="F140" s="126"/>
      <c r="G140" s="82"/>
      <c r="H140" s="82"/>
      <c r="I140" s="82"/>
      <c r="J140" s="82"/>
      <c r="K140" s="82"/>
      <c r="L140" s="82"/>
      <c r="M140" s="82"/>
      <c r="N140" s="82"/>
      <c r="O140" s="82"/>
      <c r="P140" s="82"/>
      <c r="Q140" s="82"/>
      <c r="R140" s="94"/>
      <c r="S140" s="94"/>
      <c r="T140" s="94"/>
      <c r="U140" s="94"/>
      <c r="V140" s="94"/>
      <c r="W140" s="94"/>
      <c r="X140" s="94"/>
      <c r="Y140" s="94"/>
      <c r="Z140" s="94"/>
      <c r="AA140" s="94"/>
      <c r="AB140" s="94"/>
      <c r="AC140" s="94"/>
      <c r="AD140" s="94"/>
      <c r="AE140" s="94"/>
      <c r="AF140" s="94"/>
      <c r="AG140" s="94"/>
      <c r="AH140" s="94"/>
      <c r="AI140" s="94"/>
      <c r="AJ140" s="94"/>
      <c r="AK140" s="94"/>
      <c r="AL140" s="94"/>
      <c r="AM140" s="94"/>
      <c r="AN140" s="94"/>
      <c r="AO140" s="94"/>
      <c r="AP140" s="94"/>
      <c r="AQ140" s="94"/>
      <c r="AR140" s="94"/>
      <c r="AS140" s="94"/>
      <c r="AT140" s="94"/>
      <c r="AU140" s="94"/>
      <c r="AV140" s="94"/>
      <c r="AW140" s="94"/>
      <c r="AX140" s="94"/>
      <c r="AY140" s="94"/>
      <c r="AZ140" s="94"/>
      <c r="BA140" s="94"/>
      <c r="BB140" s="94"/>
      <c r="BC140" s="94"/>
      <c r="BD140" s="94"/>
      <c r="BE140" s="94"/>
      <c r="BF140" s="94"/>
      <c r="BG140" s="94"/>
      <c r="BH140" s="94"/>
      <c r="BI140" s="94"/>
      <c r="BJ140" s="94"/>
      <c r="BK140" s="94"/>
      <c r="BL140" s="94"/>
      <c r="BM140" s="94"/>
      <c r="BN140" s="94"/>
      <c r="BO140" s="94"/>
      <c r="BP140" s="94"/>
      <c r="BQ140" s="94"/>
      <c r="BR140" s="94"/>
      <c r="BS140" s="94"/>
      <c r="BT140" s="94"/>
      <c r="BU140" s="94"/>
      <c r="BV140" s="94"/>
      <c r="BW140" s="94"/>
      <c r="BX140" s="94"/>
      <c r="BY140" s="94"/>
      <c r="BZ140" s="94"/>
      <c r="CA140" s="94"/>
      <c r="CB140" s="94"/>
      <c r="CC140" s="94"/>
      <c r="CD140" s="94"/>
      <c r="CE140" s="94"/>
      <c r="CF140" s="94"/>
      <c r="CG140" s="94"/>
      <c r="CH140" s="94"/>
    </row>
  </sheetData>
  <sortState xmlns:xlrd2="http://schemas.microsoft.com/office/spreadsheetml/2017/richdata2" ref="B1:N42">
    <sortCondition descending="1" ref="C137"/>
  </sortState>
  <mergeCells count="21">
    <mergeCell ref="B55:U55"/>
    <mergeCell ref="B99:U99"/>
    <mergeCell ref="B44:D44"/>
    <mergeCell ref="B95:E95"/>
    <mergeCell ref="B139:E139"/>
    <mergeCell ref="B48:N48"/>
    <mergeCell ref="B47:N47"/>
    <mergeCell ref="B2:U2"/>
    <mergeCell ref="B6:B8"/>
    <mergeCell ref="C6:C8"/>
    <mergeCell ref="G6:G8"/>
    <mergeCell ref="D6:D8"/>
    <mergeCell ref="J6:J8"/>
    <mergeCell ref="N6:N8"/>
    <mergeCell ref="H6:H8"/>
    <mergeCell ref="I6:I8"/>
    <mergeCell ref="K6:K8"/>
    <mergeCell ref="L6:L8"/>
    <mergeCell ref="E6:E7"/>
    <mergeCell ref="F6:F7"/>
    <mergeCell ref="M6:M8"/>
  </mergeCells>
  <hyperlinks>
    <hyperlink ref="C71" location="BIDF40!A1" display="BIDF40" xr:uid="{00000000-0004-0000-0000-000000000000}"/>
    <hyperlink ref="C81" location="BIRS38!A1" display="BIRS38" xr:uid="{00000000-0004-0000-0000-000001000000}"/>
    <hyperlink ref="C78" location="BIDS34!A1" display="BIDS34" xr:uid="{00000000-0004-0000-0000-000002000000}"/>
    <hyperlink ref="C115" location="BIDF40!A1" display="BIDF40" xr:uid="{00000000-0004-0000-0000-000003000000}"/>
    <hyperlink ref="C125" location="BIRS38!A1" display="BIRS38" xr:uid="{00000000-0004-0000-0000-000004000000}"/>
    <hyperlink ref="C122" location="BIDS34!A1" display="BIDS34" xr:uid="{00000000-0004-0000-0000-000005000000}"/>
    <hyperlink ref="C123" location="BIDS23!A1" display="BIDS23" xr:uid="{00000000-0004-0000-0000-000006000000}"/>
    <hyperlink ref="C20" location="BIDF40!A1" display="BIDF40" xr:uid="{00000000-0004-0000-0000-000007000000}"/>
    <hyperlink ref="C30" location="BIRS38!A1" display="BIRS38" xr:uid="{00000000-0004-0000-0000-000009000000}"/>
    <hyperlink ref="C27" location="BIDS34!A1" display="BIDS34" xr:uid="{00000000-0004-0000-0000-00000A000000}"/>
    <hyperlink ref="C28" location="BIDS23!A1" display="BIDS23" xr:uid="{00000000-0004-0000-0000-00000B000000}"/>
    <hyperlink ref="C23" location="BIDY42!A1" display="BIDY42" xr:uid="{00000000-0004-0000-0000-00000C000000}"/>
    <hyperlink ref="C11" location="FFFIRF26!A1" display="FFFIRF26" xr:uid="{00000000-0004-0000-0000-00000D000000}"/>
    <hyperlink ref="C12" location="IPVO26!A1" display="IPVO26" xr:uid="{00000000-0004-0000-0000-00000E000000}"/>
    <hyperlink ref="C13" location="FFFIRE26!A1" display="FFFIRE26" xr:uid="{00000000-0004-0000-0000-00000F000000}"/>
    <hyperlink ref="C40" location="'PMG25'!A1" display="PMG25" xr:uid="{00000000-0004-0000-0000-000010000000}"/>
    <hyperlink ref="C42" location="'PMY25'!A1" display="PMY25" xr:uid="{00000000-0004-0000-0000-000013000000}"/>
    <hyperlink ref="C91" location="'PMY25'!A1" display="PMY25" xr:uid="{00000000-0004-0000-0000-000014000000}"/>
    <hyperlink ref="C135" location="'PMY25'!A1" display="PMY25" xr:uid="{00000000-0004-0000-0000-000015000000}"/>
    <hyperlink ref="C67" location="BNAM27!A1" display="BNAM27" xr:uid="{00000000-0004-0000-0000-000016000000}"/>
    <hyperlink ref="C16" location="BNAM27!A1" display="BNAM27" xr:uid="{00000000-0004-0000-0000-000017000000}"/>
    <hyperlink ref="C111" location="BNAM27!A1" display="BNAM27" xr:uid="{00000000-0004-0000-0000-000018000000}"/>
    <hyperlink ref="C82" location="BIRFE50!A1" display="BIRFE50" xr:uid="{00000000-0004-0000-0000-000019000000}"/>
    <hyperlink ref="C79" location="BIDS23!A1" display="BIDS23" xr:uid="{00000000-0004-0000-0000-00001A000000}"/>
    <hyperlink ref="C62" location="FFFIRF26!A1" display="FFFIRF26" xr:uid="{00000000-0004-0000-0000-00001B000000}"/>
    <hyperlink ref="C63" location="IPVO26!A1" display="IPVO26" xr:uid="{00000000-0004-0000-0000-00001C000000}"/>
    <hyperlink ref="C64" location="FFFIRE26!A1" display="FFFIRE26" xr:uid="{00000000-0004-0000-0000-00001D000000}"/>
    <hyperlink ref="C74" location="BIDY42!A1" display="BIDY42" xr:uid="{00000000-0004-0000-0000-00001E000000}"/>
    <hyperlink ref="C106" location="FFFIRF26!A1" display="FFFIRF26" xr:uid="{00000000-0004-0000-0000-000020000000}"/>
    <hyperlink ref="C107" location="IPVO26!A1" display="IPVO26" xr:uid="{00000000-0004-0000-0000-000021000000}"/>
    <hyperlink ref="C108" location="FFFIRE26!A1" display="FFFIRE26" xr:uid="{00000000-0004-0000-0000-000022000000}"/>
    <hyperlink ref="C118" location="BIDY42!A1" display="BIDY42" xr:uid="{00000000-0004-0000-0000-000023000000}"/>
    <hyperlink ref="C121" location="BIDY42!A1" display="BIDY42" xr:uid="{00000000-0004-0000-0000-000024000000}"/>
    <hyperlink ref="C36" location="'TAMAR 2'!A1" display="'TAMAR 2'!A1" xr:uid="{00000000-0004-0000-0000-000026000000}"/>
    <hyperlink ref="C35" location="'TAMAR 1'!A1" display="TAMAR 1" xr:uid="{00000000-0004-0000-0000-000027000000}"/>
    <hyperlink ref="C87" location="'TAMAR 2'!A1" display="'TAMAR 2'!A1" xr:uid="{00000000-0004-0000-0000-000028000000}"/>
    <hyperlink ref="C131" location="'TAMAR 2'!A1" display="'TAMAR 2'!A1" xr:uid="{00000000-0004-0000-0000-00002A000000}"/>
    <hyperlink ref="C130" location="'TAMAR 1'!A1" display="TAMAR 1" xr:uid="{00000000-0004-0000-0000-00002B000000}"/>
    <hyperlink ref="C25" location="BIDN32!A1" display="BIDN32" xr:uid="{5A27F324-CDA6-40D5-945E-5460A78B063C}"/>
    <hyperlink ref="C114" location="BIDN44!A1" display="BIDN44" xr:uid="{27130FC6-D338-493C-8BF0-F64B0EB030B6}"/>
    <hyperlink ref="C76" location="BIDN32!A1" display="BIDN32" xr:uid="{654F7FCA-BB79-4FB1-BAFB-C3FF37446179}"/>
    <hyperlink ref="C70" location="BIDN44!A1" display="BIDN44" xr:uid="{0AFD65DA-194F-40B7-9932-890379EBD53F}"/>
    <hyperlink ref="C120" location="BIDN32!A1" display="BIDN32" xr:uid="{08FB85DC-32C0-4E48-B922-296F2A74379F}"/>
  </hyperlinks>
  <pageMargins left="0.7" right="0.7" top="0.75" bottom="0.75" header="0.3" footer="0.3"/>
  <pageSetup paperSize="9" orientation="portrait" horizontalDpi="4294967295" verticalDpi="4294967295"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C000"/>
  </sheetPr>
  <dimension ref="A2:BW174"/>
  <sheetViews>
    <sheetView showGridLines="0" topLeftCell="BE135" zoomScale="72" zoomScaleNormal="72" workbookViewId="0">
      <selection activeCell="BN9" sqref="BN9"/>
    </sheetView>
  </sheetViews>
  <sheetFormatPr baseColWidth="10" defaultRowHeight="15" x14ac:dyDescent="0.25"/>
  <cols>
    <col min="1" max="1" width="20.42578125" bestFit="1" customWidth="1"/>
    <col min="7" max="7" width="20.42578125" bestFit="1" customWidth="1"/>
    <col min="8" max="8" width="11.85546875" bestFit="1" customWidth="1"/>
    <col min="21" max="21" width="19.85546875" customWidth="1"/>
    <col min="22" max="22" width="26.28515625" customWidth="1"/>
    <col min="28" max="28" width="20.42578125" bestFit="1" customWidth="1"/>
    <col min="29" max="42" width="18.28515625" customWidth="1"/>
    <col min="43" max="44" width="23" bestFit="1" customWidth="1"/>
    <col min="45" max="46" width="18.28515625" customWidth="1"/>
    <col min="47" max="47" width="16.85546875" customWidth="1"/>
    <col min="49" max="49" width="17.7109375" customWidth="1"/>
    <col min="56" max="56" width="17.7109375" customWidth="1"/>
    <col min="62" max="62" width="14.7109375" customWidth="1"/>
    <col min="66" max="66" width="90.85546875" customWidth="1"/>
  </cols>
  <sheetData>
    <row r="2" spans="1:74" ht="33" customHeight="1" x14ac:dyDescent="0.25">
      <c r="G2" s="297" t="s">
        <v>82</v>
      </c>
      <c r="H2" s="297" t="s">
        <v>83</v>
      </c>
      <c r="I2" s="297"/>
      <c r="J2" s="297"/>
      <c r="K2" s="297" t="s">
        <v>84</v>
      </c>
      <c r="L2" s="297"/>
      <c r="M2" s="297"/>
      <c r="N2" s="297" t="s">
        <v>81</v>
      </c>
      <c r="O2" s="297"/>
      <c r="P2" s="297"/>
      <c r="Q2" s="297" t="s">
        <v>83</v>
      </c>
      <c r="R2" s="297"/>
      <c r="S2" s="297"/>
      <c r="T2" s="297" t="s">
        <v>84</v>
      </c>
      <c r="U2" s="297"/>
      <c r="V2" s="297"/>
      <c r="W2" s="297" t="s">
        <v>81</v>
      </c>
      <c r="X2" s="297"/>
      <c r="Y2" s="297"/>
      <c r="AB2" s="297" t="s">
        <v>90</v>
      </c>
      <c r="AC2" s="47" t="s">
        <v>85</v>
      </c>
      <c r="AD2" s="47" t="s">
        <v>85</v>
      </c>
      <c r="AE2" s="47" t="s">
        <v>85</v>
      </c>
      <c r="AF2" s="47" t="s">
        <v>86</v>
      </c>
      <c r="AG2" s="47" t="s">
        <v>86</v>
      </c>
      <c r="AH2" s="47" t="s">
        <v>86</v>
      </c>
      <c r="AI2" s="47" t="s">
        <v>87</v>
      </c>
      <c r="AJ2" s="47" t="s">
        <v>87</v>
      </c>
      <c r="AK2" s="47" t="s">
        <v>87</v>
      </c>
      <c r="AL2" s="47" t="s">
        <v>88</v>
      </c>
      <c r="AM2" s="47" t="s">
        <v>88</v>
      </c>
      <c r="AN2" s="47" t="s">
        <v>88</v>
      </c>
      <c r="AO2" s="47" t="s">
        <v>89</v>
      </c>
      <c r="AP2" s="47" t="s">
        <v>89</v>
      </c>
      <c r="AQ2" s="47" t="s">
        <v>89</v>
      </c>
      <c r="AR2" s="297" t="s">
        <v>81</v>
      </c>
      <c r="AS2" s="297"/>
      <c r="AT2" s="297"/>
    </row>
    <row r="3" spans="1:74" ht="27" customHeight="1" x14ac:dyDescent="0.25">
      <c r="A3" s="44" t="s">
        <v>80</v>
      </c>
      <c r="B3" s="45" t="s">
        <v>2</v>
      </c>
      <c r="C3" s="45" t="s">
        <v>95</v>
      </c>
      <c r="D3" s="45" t="s">
        <v>39</v>
      </c>
      <c r="G3" s="297"/>
      <c r="H3" s="45" t="s">
        <v>2</v>
      </c>
      <c r="I3" s="45" t="s">
        <v>95</v>
      </c>
      <c r="J3" s="45" t="s">
        <v>39</v>
      </c>
      <c r="K3" s="45" t="s">
        <v>2</v>
      </c>
      <c r="L3" s="45" t="s">
        <v>95</v>
      </c>
      <c r="M3" s="45" t="s">
        <v>39</v>
      </c>
      <c r="N3" s="45" t="s">
        <v>2</v>
      </c>
      <c r="O3" s="45" t="s">
        <v>95</v>
      </c>
      <c r="P3" s="45" t="s">
        <v>39</v>
      </c>
      <c r="Q3" s="45" t="s">
        <v>2</v>
      </c>
      <c r="R3" s="45" t="s">
        <v>95</v>
      </c>
      <c r="S3" s="45" t="s">
        <v>39</v>
      </c>
      <c r="T3" s="45" t="s">
        <v>2</v>
      </c>
      <c r="U3" s="45" t="s">
        <v>95</v>
      </c>
      <c r="V3" s="45" t="s">
        <v>39</v>
      </c>
      <c r="W3" s="45" t="s">
        <v>2</v>
      </c>
      <c r="X3" s="45" t="s">
        <v>95</v>
      </c>
      <c r="Y3" s="45" t="s">
        <v>39</v>
      </c>
      <c r="AB3" s="297"/>
      <c r="AC3" s="45" t="s">
        <v>2</v>
      </c>
      <c r="AD3" s="45" t="s">
        <v>95</v>
      </c>
      <c r="AE3" s="45" t="s">
        <v>39</v>
      </c>
      <c r="AF3" s="45" t="s">
        <v>2</v>
      </c>
      <c r="AG3" s="45" t="s">
        <v>95</v>
      </c>
      <c r="AH3" s="45" t="s">
        <v>39</v>
      </c>
      <c r="AI3" s="45" t="s">
        <v>2</v>
      </c>
      <c r="AJ3" s="45" t="s">
        <v>95</v>
      </c>
      <c r="AK3" s="45" t="s">
        <v>39</v>
      </c>
      <c r="AL3" s="45" t="s">
        <v>2</v>
      </c>
      <c r="AM3" s="45" t="s">
        <v>95</v>
      </c>
      <c r="AN3" s="45" t="s">
        <v>39</v>
      </c>
      <c r="AO3" s="45" t="s">
        <v>2</v>
      </c>
      <c r="AP3" s="45" t="s">
        <v>95</v>
      </c>
      <c r="AQ3" s="45" t="s">
        <v>39</v>
      </c>
      <c r="AR3" s="45" t="s">
        <v>2</v>
      </c>
      <c r="AS3" s="45" t="s">
        <v>95</v>
      </c>
      <c r="AT3" s="45" t="s">
        <v>39</v>
      </c>
      <c r="AW3" s="44" t="s">
        <v>96</v>
      </c>
      <c r="AX3" s="45" t="s">
        <v>2</v>
      </c>
      <c r="AY3" s="45" t="s">
        <v>95</v>
      </c>
      <c r="AZ3" s="45" t="s">
        <v>39</v>
      </c>
      <c r="BA3" s="46" t="s">
        <v>98</v>
      </c>
      <c r="BD3" s="44" t="s">
        <v>99</v>
      </c>
      <c r="BE3" s="45" t="s">
        <v>102</v>
      </c>
      <c r="BF3" s="45" t="s">
        <v>103</v>
      </c>
      <c r="BG3" s="45" t="s">
        <v>104</v>
      </c>
      <c r="BH3" s="45" t="s">
        <v>100</v>
      </c>
      <c r="BI3" s="45" t="s">
        <v>101</v>
      </c>
      <c r="BJ3" s="46" t="s">
        <v>105</v>
      </c>
      <c r="BK3" s="46" t="s">
        <v>243</v>
      </c>
      <c r="BL3" s="46" t="s">
        <v>98</v>
      </c>
      <c r="BP3" s="182" t="s">
        <v>198</v>
      </c>
      <c r="BT3" s="296" t="s">
        <v>114</v>
      </c>
      <c r="BU3" s="296"/>
      <c r="BV3" s="296"/>
    </row>
    <row r="4" spans="1:74" ht="16.5" x14ac:dyDescent="0.25">
      <c r="A4" s="48">
        <v>2020</v>
      </c>
      <c r="B4" s="120">
        <v>3065.3877530712161</v>
      </c>
      <c r="C4" s="120">
        <v>45.469618353511237</v>
      </c>
      <c r="D4" s="120">
        <v>55.569016177820686</v>
      </c>
      <c r="E4" s="32"/>
      <c r="F4" s="32"/>
      <c r="G4" s="49">
        <v>2020</v>
      </c>
      <c r="H4" s="120">
        <v>424.70894349503453</v>
      </c>
      <c r="I4" s="120">
        <v>17.845133027467902</v>
      </c>
      <c r="J4" s="120">
        <v>44.483175448205863</v>
      </c>
      <c r="K4" s="120">
        <v>2640.6788095761817</v>
      </c>
      <c r="L4" s="120">
        <v>27.624485326043335</v>
      </c>
      <c r="M4" s="120">
        <v>11.085840729614823</v>
      </c>
      <c r="N4" s="70">
        <f>+K4+H4</f>
        <v>3065.3877530712161</v>
      </c>
      <c r="O4" s="70">
        <f>+L4+I4</f>
        <v>45.469618353511237</v>
      </c>
      <c r="P4" s="70">
        <f>+M4+J4</f>
        <v>55.569016177820686</v>
      </c>
      <c r="Q4" s="71">
        <f>+H4/N4</f>
        <v>0.13854982720196427</v>
      </c>
      <c r="R4" s="71">
        <f>+I4/O4</f>
        <v>0.39246278446253713</v>
      </c>
      <c r="S4" s="71">
        <f>+J4/P4</f>
        <v>0.80050320318538359</v>
      </c>
      <c r="T4" s="71">
        <f>+K4/N4</f>
        <v>0.86145017279803571</v>
      </c>
      <c r="U4" s="71">
        <f>+L4/O4</f>
        <v>0.60753721553746287</v>
      </c>
      <c r="V4" s="71">
        <f>+M4/P4</f>
        <v>0.19949679681461635</v>
      </c>
      <c r="W4" s="71">
        <v>1</v>
      </c>
      <c r="X4" s="71">
        <v>1</v>
      </c>
      <c r="Y4" s="71">
        <v>1</v>
      </c>
      <c r="Z4" s="107"/>
      <c r="AB4" s="49">
        <v>2020</v>
      </c>
      <c r="AC4" s="121">
        <v>1178.471061912041</v>
      </c>
      <c r="AD4" s="121">
        <v>0</v>
      </c>
      <c r="AE4" s="121">
        <v>0</v>
      </c>
      <c r="AF4" s="121">
        <v>0</v>
      </c>
      <c r="AG4" s="121">
        <v>0</v>
      </c>
      <c r="AH4" s="121">
        <v>55.569016177820686</v>
      </c>
      <c r="AI4" s="121">
        <v>0</v>
      </c>
      <c r="AJ4" s="121">
        <v>1.6413985000000002</v>
      </c>
      <c r="AK4" s="121">
        <v>0</v>
      </c>
      <c r="AL4" s="121">
        <v>0</v>
      </c>
      <c r="AM4" s="121">
        <v>21.636144853511247</v>
      </c>
      <c r="AN4" s="121">
        <v>0</v>
      </c>
      <c r="AO4" s="121">
        <v>1886.9166911591758</v>
      </c>
      <c r="AP4" s="121">
        <v>22.192074999999999</v>
      </c>
      <c r="AQ4" s="121">
        <v>0</v>
      </c>
      <c r="AR4" s="73">
        <f>+SUMIF($AC$3:$AQ$3,"Pesos",$AC4:$AQ4)</f>
        <v>3065.387753071217</v>
      </c>
      <c r="AS4" s="73">
        <f>+SUMIF($AC$3:$AQ$3,"USD",$AC4:$AQ4)</f>
        <v>45.469618353511251</v>
      </c>
      <c r="AT4" s="73">
        <f>+SUMIF($AC$3:$AQ$3,"UVA",$AC4:$AQ4)</f>
        <v>55.569016177820686</v>
      </c>
      <c r="AU4" s="244" t="b">
        <f>+SUM(AR4:AT4)=SUM(B4:D4)</f>
        <v>1</v>
      </c>
      <c r="AV4" s="32"/>
      <c r="AW4" s="46" t="s">
        <v>45</v>
      </c>
      <c r="AX4" s="76">
        <f>+AX5/$BA$5</f>
        <v>0.27428082622735822</v>
      </c>
      <c r="AY4" s="76">
        <f>+AY5/$BA$5</f>
        <v>0.72571917377264172</v>
      </c>
      <c r="AZ4" s="76">
        <f>+AZ5/$BA$5</f>
        <v>0</v>
      </c>
      <c r="BA4" s="76">
        <f>+BA5/$BA$5</f>
        <v>1</v>
      </c>
      <c r="BD4" s="46" t="s">
        <v>45</v>
      </c>
      <c r="BE4" s="76">
        <f t="shared" ref="BE4:BL4" si="0">+BE5/$BL$5</f>
        <v>7.5146137126684998E-2</v>
      </c>
      <c r="BF4" s="76">
        <f t="shared" si="0"/>
        <v>0</v>
      </c>
      <c r="BG4" s="76">
        <f t="shared" si="0"/>
        <v>0.45586819433840325</v>
      </c>
      <c r="BH4" s="76">
        <f t="shared" si="0"/>
        <v>9.902836756354021E-3</v>
      </c>
      <c r="BI4" s="76">
        <f t="shared" si="0"/>
        <v>0.27260731952290468</v>
      </c>
      <c r="BJ4" s="76">
        <f t="shared" si="0"/>
        <v>0</v>
      </c>
      <c r="BK4" s="76">
        <f t="shared" si="0"/>
        <v>0.18647551225565306</v>
      </c>
      <c r="BL4" s="76">
        <f t="shared" si="0"/>
        <v>1</v>
      </c>
      <c r="BP4" s="183" t="s">
        <v>200</v>
      </c>
      <c r="BT4" s="51" t="s">
        <v>107</v>
      </c>
    </row>
    <row r="5" spans="1:74" ht="16.5" x14ac:dyDescent="0.25">
      <c r="A5" s="48">
        <f t="shared" ref="A5:A13" si="1">+A4+1</f>
        <v>2021</v>
      </c>
      <c r="B5" s="120">
        <v>7722.1832983013492</v>
      </c>
      <c r="C5" s="120">
        <v>39.604677280951158</v>
      </c>
      <c r="D5" s="120">
        <v>19.277296437904816</v>
      </c>
      <c r="E5" s="32"/>
      <c r="F5" s="32"/>
      <c r="G5" s="48">
        <f t="shared" ref="G5:G13" si="2">+G4+1</f>
        <v>2021</v>
      </c>
      <c r="H5" s="120">
        <v>4956.8121740246343</v>
      </c>
      <c r="I5" s="120">
        <v>16.248720311656189</v>
      </c>
      <c r="J5" s="120">
        <v>10.434325061801667</v>
      </c>
      <c r="K5" s="120">
        <v>2765.3711242767149</v>
      </c>
      <c r="L5" s="120">
        <v>23.355956969294969</v>
      </c>
      <c r="M5" s="120">
        <v>8.842971376103149</v>
      </c>
      <c r="N5" s="70">
        <f t="shared" ref="N5:N14" si="3">+K5+H5</f>
        <v>7722.1832983013492</v>
      </c>
      <c r="O5" s="70">
        <f t="shared" ref="O5:O14" si="4">+L5+I5</f>
        <v>39.604677280951158</v>
      </c>
      <c r="P5" s="70">
        <f t="shared" ref="P5:P14" si="5">+M5+J5</f>
        <v>19.277296437904816</v>
      </c>
      <c r="Q5" s="71">
        <f t="shared" ref="Q5:Q14" si="6">+H5/N5</f>
        <v>0.6418925817410972</v>
      </c>
      <c r="R5" s="71">
        <f>+I5/O5</f>
        <v>0.41027276138092433</v>
      </c>
      <c r="S5" s="71">
        <f>+J5/P5</f>
        <v>0.5412753336761853</v>
      </c>
      <c r="T5" s="71">
        <f t="shared" ref="T5:T14" si="7">+K5/N5</f>
        <v>0.3581074182589028</v>
      </c>
      <c r="U5" s="71">
        <f t="shared" ref="U5:U14" si="8">+L5/O5</f>
        <v>0.58972723861907572</v>
      </c>
      <c r="V5" s="71">
        <f>+M5/P5</f>
        <v>0.4587246663238147</v>
      </c>
      <c r="W5" s="71">
        <v>1</v>
      </c>
      <c r="X5" s="71">
        <v>1</v>
      </c>
      <c r="Y5" s="71">
        <v>1</v>
      </c>
      <c r="Z5" s="50">
        <v>0</v>
      </c>
      <c r="AB5" s="48">
        <f t="shared" ref="AB5:AB13" si="9">+AB4+1</f>
        <v>2021</v>
      </c>
      <c r="AC5" s="121">
        <v>4657.6730759813126</v>
      </c>
      <c r="AD5" s="121">
        <v>0</v>
      </c>
      <c r="AE5" s="121">
        <v>0</v>
      </c>
      <c r="AF5" s="121">
        <v>0</v>
      </c>
      <c r="AG5" s="121">
        <v>0</v>
      </c>
      <c r="AH5" s="121">
        <v>19.277296437904816</v>
      </c>
      <c r="AI5" s="121">
        <v>0</v>
      </c>
      <c r="AJ5" s="121">
        <v>0.79255361999999996</v>
      </c>
      <c r="AK5" s="121">
        <v>0</v>
      </c>
      <c r="AL5" s="121">
        <v>0</v>
      </c>
      <c r="AM5" s="121">
        <v>19.38025699428449</v>
      </c>
      <c r="AN5" s="121">
        <v>0</v>
      </c>
      <c r="AO5" s="121">
        <v>3064.5102223200347</v>
      </c>
      <c r="AP5" s="121">
        <v>19.431866666666668</v>
      </c>
      <c r="AQ5" s="121">
        <v>0</v>
      </c>
      <c r="AR5" s="73">
        <f t="shared" ref="AR5:AR14" si="10">+SUMIF($AC$3:$AQ$3,"Pesos",$AC5:$AQ5)</f>
        <v>7722.1832983013473</v>
      </c>
      <c r="AS5" s="73">
        <f t="shared" ref="AS5:AS14" si="11">+SUMIF($AC$3:$AQ$3,"USD",$AC5:$AQ5)</f>
        <v>39.604677280951158</v>
      </c>
      <c r="AT5" s="73">
        <f t="shared" ref="AT5:AT14" si="12">+SUMIF($AC$3:$AQ$3,"UVA",$AC5:$AQ5)</f>
        <v>19.277296437904816</v>
      </c>
      <c r="AU5" s="244" t="b">
        <f>+ROUND(SUM(AR5:AT5),1)=ROUND(SUM(B5:D5),1)</f>
        <v>1</v>
      </c>
      <c r="AV5" s="32"/>
      <c r="AW5" s="46" t="s">
        <v>97</v>
      </c>
      <c r="AX5" s="74">
        <f>+'Servicios Deuda Anual'!F9+'Servicios Deuda Anual'!F14+'Servicios Deuda Anual'!F33-'Servicios Deuda Anual'!F34</f>
        <v>191.8006863176966</v>
      </c>
      <c r="AY5" s="74">
        <f>+'Servicios Deuda Anual'!F34+'Servicios Deuda Anual'!F17</f>
        <v>507.48511122000002</v>
      </c>
      <c r="AZ5" s="74">
        <v>0</v>
      </c>
      <c r="BA5" s="75">
        <f>+AY5+AX5+AZ5</f>
        <v>699.28579753769668</v>
      </c>
      <c r="BD5" s="46" t="s">
        <v>97</v>
      </c>
      <c r="BE5" s="78">
        <f>'Servicios Deuda Anual'!F39+'Servicios Deuda Anual'!F37+'Servicios Deuda Anual'!F38</f>
        <v>52.548626432511028</v>
      </c>
      <c r="BF5" s="78">
        <v>0</v>
      </c>
      <c r="BG5" s="78">
        <f>+'Servicios Deuda Anual'!F34</f>
        <v>318.78215384999999</v>
      </c>
      <c r="BH5" s="78">
        <f>'Servicios Deuda Anual'!F40+'Servicios Deuda Anual'!F42+'Servicios Deuda Anual'!F41+'Servicios Deuda Anual'!F16+'Servicios Deuda Anual'!F13</f>
        <v>6.9249130990526373</v>
      </c>
      <c r="BI5" s="78">
        <f>+'Servicios Deuda Anual'!F10+'Servicios Deuda Anual'!F11+'Servicios Deuda Anual'!F12+'Servicios Deuda Anual'!F18+'Servicios Deuda Anual'!F29</f>
        <v>190.63042684718806</v>
      </c>
      <c r="BJ5" s="78">
        <v>0</v>
      </c>
      <c r="BK5" s="78">
        <f>+'Servicios Deuda Anual'!F35+'Servicios Deuda Anual'!F36+'Servicios Deuda Anual'!F15</f>
        <v>130.39967730894486</v>
      </c>
      <c r="BL5" s="77">
        <f>+SUM(BE5:BK5)</f>
        <v>699.28579753769657</v>
      </c>
      <c r="BP5" s="183" t="s">
        <v>224</v>
      </c>
      <c r="BT5" s="51" t="s">
        <v>108</v>
      </c>
    </row>
    <row r="6" spans="1:74" x14ac:dyDescent="0.25">
      <c r="A6" s="48">
        <f t="shared" si="1"/>
        <v>2022</v>
      </c>
      <c r="B6" s="120">
        <v>24763.11180595223</v>
      </c>
      <c r="C6" s="120">
        <v>42.62848488616963</v>
      </c>
      <c r="D6" s="120">
        <v>13.053123599940303</v>
      </c>
      <c r="E6" s="32"/>
      <c r="F6" s="32"/>
      <c r="G6" s="48">
        <f t="shared" si="2"/>
        <v>2022</v>
      </c>
      <c r="H6" s="120">
        <v>9381.3052599994116</v>
      </c>
      <c r="I6" s="120">
        <v>15.691754258460426</v>
      </c>
      <c r="J6" s="120">
        <v>9.8546403350349081</v>
      </c>
      <c r="K6" s="120">
        <v>15381.806545952819</v>
      </c>
      <c r="L6" s="120">
        <v>26.936730627709203</v>
      </c>
      <c r="M6" s="120">
        <v>3.198483264905394</v>
      </c>
      <c r="N6" s="70">
        <f t="shared" si="3"/>
        <v>24763.11180595223</v>
      </c>
      <c r="O6" s="70">
        <f t="shared" si="4"/>
        <v>42.62848488616963</v>
      </c>
      <c r="P6" s="70">
        <f t="shared" si="5"/>
        <v>13.053123599940303</v>
      </c>
      <c r="Q6" s="71">
        <f t="shared" si="6"/>
        <v>0.37884193769801006</v>
      </c>
      <c r="R6" s="71">
        <f>+I6/O6</f>
        <v>0.3681049021648774</v>
      </c>
      <c r="S6" s="71">
        <f>+J6/P6</f>
        <v>0.75496414782129062</v>
      </c>
      <c r="T6" s="71">
        <f t="shared" si="7"/>
        <v>0.62115806230199</v>
      </c>
      <c r="U6" s="71">
        <f t="shared" si="8"/>
        <v>0.63189509783512254</v>
      </c>
      <c r="V6" s="71">
        <f>+M6/P6</f>
        <v>0.24503585217870932</v>
      </c>
      <c r="W6" s="71">
        <v>1</v>
      </c>
      <c r="X6" s="71">
        <v>1</v>
      </c>
      <c r="Y6" s="71">
        <v>1</v>
      </c>
      <c r="Z6" s="50">
        <v>0</v>
      </c>
      <c r="AB6" s="48">
        <f t="shared" si="9"/>
        <v>2022</v>
      </c>
      <c r="AC6" s="121">
        <v>11809.215791485463</v>
      </c>
      <c r="AD6" s="121">
        <v>0</v>
      </c>
      <c r="AE6" s="121">
        <v>0</v>
      </c>
      <c r="AF6" s="121">
        <v>7157.3785598736722</v>
      </c>
      <c r="AG6" s="121">
        <v>0</v>
      </c>
      <c r="AH6" s="121">
        <v>13.053123599940303</v>
      </c>
      <c r="AI6" s="121">
        <v>0</v>
      </c>
      <c r="AJ6" s="121">
        <v>0</v>
      </c>
      <c r="AK6" s="121">
        <v>0</v>
      </c>
      <c r="AL6" s="121">
        <v>0</v>
      </c>
      <c r="AM6" s="121">
        <v>20.261712386169627</v>
      </c>
      <c r="AN6" s="121">
        <v>0</v>
      </c>
      <c r="AO6" s="121">
        <v>5796.5174545930986</v>
      </c>
      <c r="AP6" s="121">
        <v>22.3667725</v>
      </c>
      <c r="AQ6" s="121">
        <v>0</v>
      </c>
      <c r="AR6" s="73">
        <f t="shared" si="10"/>
        <v>24763.111805952234</v>
      </c>
      <c r="AS6" s="73">
        <f t="shared" si="11"/>
        <v>42.62848488616963</v>
      </c>
      <c r="AT6" s="73">
        <f t="shared" si="12"/>
        <v>13.053123599940303</v>
      </c>
      <c r="AU6" s="244" t="b">
        <f>+SUM(AR6:AT6)=SUM(B6:D6)</f>
        <v>1</v>
      </c>
      <c r="AV6" s="32"/>
      <c r="AW6" s="32"/>
      <c r="BA6" s="32"/>
      <c r="BD6" s="32"/>
      <c r="BT6" s="51" t="s">
        <v>109</v>
      </c>
    </row>
    <row r="7" spans="1:74" x14ac:dyDescent="0.25">
      <c r="A7" s="48">
        <f t="shared" si="1"/>
        <v>2023</v>
      </c>
      <c r="B7" s="120">
        <v>57379.118437812736</v>
      </c>
      <c r="C7" s="120">
        <v>130.1440193267137</v>
      </c>
      <c r="D7" s="120">
        <v>0</v>
      </c>
      <c r="E7" s="32"/>
      <c r="F7" s="32"/>
      <c r="G7" s="48">
        <f t="shared" si="2"/>
        <v>2023</v>
      </c>
      <c r="H7" s="120">
        <v>28597.187327013424</v>
      </c>
      <c r="I7" s="120">
        <v>96.00533608296891</v>
      </c>
      <c r="J7" s="120">
        <v>0</v>
      </c>
      <c r="K7" s="120">
        <v>28781.931110799313</v>
      </c>
      <c r="L7" s="120">
        <v>34.138683243744772</v>
      </c>
      <c r="M7" s="120">
        <v>0</v>
      </c>
      <c r="N7" s="70">
        <f t="shared" si="3"/>
        <v>57379.118437812736</v>
      </c>
      <c r="O7" s="70">
        <f t="shared" si="4"/>
        <v>130.14401932671367</v>
      </c>
      <c r="P7" s="70">
        <f t="shared" si="5"/>
        <v>0</v>
      </c>
      <c r="Q7" s="71">
        <f t="shared" si="6"/>
        <v>0.49839014794218117</v>
      </c>
      <c r="R7" s="71">
        <f t="shared" ref="R7:R14" si="13">+I7/O7</f>
        <v>0.73768534719952839</v>
      </c>
      <c r="S7" s="71" t="s">
        <v>156</v>
      </c>
      <c r="T7" s="71">
        <f t="shared" si="7"/>
        <v>0.50160985205781883</v>
      </c>
      <c r="U7" s="71">
        <f t="shared" si="8"/>
        <v>0.26231465280047167</v>
      </c>
      <c r="V7" s="71" t="s">
        <v>156</v>
      </c>
      <c r="W7" s="71">
        <v>1</v>
      </c>
      <c r="X7" s="71">
        <v>1.0000000000000002</v>
      </c>
      <c r="Y7" s="71">
        <v>0</v>
      </c>
      <c r="Z7" s="50">
        <v>0</v>
      </c>
      <c r="AB7" s="48">
        <f t="shared" si="9"/>
        <v>2023</v>
      </c>
      <c r="AC7" s="121">
        <v>15170.333164879847</v>
      </c>
      <c r="AD7" s="121">
        <v>0</v>
      </c>
      <c r="AE7" s="121">
        <v>0</v>
      </c>
      <c r="AF7" s="121">
        <v>19546.544825953002</v>
      </c>
      <c r="AG7" s="121">
        <v>0</v>
      </c>
      <c r="AH7" s="121">
        <v>0</v>
      </c>
      <c r="AI7" s="121">
        <v>0</v>
      </c>
      <c r="AJ7" s="121">
        <v>0</v>
      </c>
      <c r="AK7" s="121">
        <v>0</v>
      </c>
      <c r="AL7" s="121">
        <v>0</v>
      </c>
      <c r="AM7" s="121">
        <v>25.615006634405987</v>
      </c>
      <c r="AN7" s="121">
        <v>0</v>
      </c>
      <c r="AO7" s="121">
        <v>22662.240446979886</v>
      </c>
      <c r="AP7" s="121">
        <v>104.5290126923077</v>
      </c>
      <c r="AQ7" s="121">
        <v>0</v>
      </c>
      <c r="AR7" s="73">
        <f t="shared" si="10"/>
        <v>57379.118437812736</v>
      </c>
      <c r="AS7" s="73">
        <f t="shared" si="11"/>
        <v>130.1440193267137</v>
      </c>
      <c r="AT7" s="73">
        <f t="shared" si="12"/>
        <v>0</v>
      </c>
      <c r="AU7" s="244" t="b">
        <f t="shared" ref="AU7:AU14" si="14">+SUM(AR7:AT7)=SUM(B7:D7)</f>
        <v>1</v>
      </c>
      <c r="AV7" s="32"/>
      <c r="AW7" s="32"/>
      <c r="AZ7" s="85" t="s">
        <v>137</v>
      </c>
      <c r="BA7" s="86">
        <f>+BA5-'Servicios Deuda Anual'!$F$44</f>
        <v>0</v>
      </c>
      <c r="BD7" s="32"/>
      <c r="BJ7" s="85" t="s">
        <v>137</v>
      </c>
      <c r="BK7" s="86">
        <f>+BL5-'Servicios Deuda Anual'!$F$44</f>
        <v>0</v>
      </c>
      <c r="BT7" s="51" t="s">
        <v>110</v>
      </c>
    </row>
    <row r="8" spans="1:74" x14ac:dyDescent="0.25">
      <c r="A8" s="48">
        <f t="shared" si="1"/>
        <v>2024</v>
      </c>
      <c r="B8" s="120">
        <v>54826.867208328862</v>
      </c>
      <c r="C8" s="120">
        <v>130.71939450674998</v>
      </c>
      <c r="D8" s="120">
        <v>0</v>
      </c>
      <c r="E8" s="32"/>
      <c r="F8" s="32"/>
      <c r="G8" s="48">
        <f t="shared" si="2"/>
        <v>2024</v>
      </c>
      <c r="H8" s="120">
        <f>+SUMIFS($G$20:$V$20,$G$17:$V$17,H$3,$G$18:$V$18,$G8)</f>
        <v>36598.278251564181</v>
      </c>
      <c r="I8" s="120">
        <f t="shared" ref="I8" si="15">+SUMIFS($G$20:$V$20,$G$17:$V$17,I$3,$G$18:$V$18,$G8)</f>
        <v>96.06220686135859</v>
      </c>
      <c r="J8" s="120">
        <v>0</v>
      </c>
      <c r="K8" s="120">
        <f t="shared" ref="K8:L8" si="16">+SUMIFS($G$21:$V$21,$G$17:$V$17,K$3,$G$18:$V$18,$G8)</f>
        <v>18228.588956764681</v>
      </c>
      <c r="L8" s="120">
        <f t="shared" si="16"/>
        <v>34.657187645391396</v>
      </c>
      <c r="M8" s="120">
        <v>0</v>
      </c>
      <c r="N8" s="70">
        <f t="shared" si="3"/>
        <v>54826.867208328862</v>
      </c>
      <c r="O8" s="70">
        <f t="shared" si="4"/>
        <v>130.71939450674998</v>
      </c>
      <c r="P8" s="70">
        <f t="shared" si="5"/>
        <v>0</v>
      </c>
      <c r="Q8" s="71">
        <f t="shared" si="6"/>
        <v>0.66752452064239887</v>
      </c>
      <c r="R8" s="71">
        <f t="shared" si="13"/>
        <v>0.73487340745292551</v>
      </c>
      <c r="S8" s="71" t="s">
        <v>156</v>
      </c>
      <c r="T8" s="71">
        <f t="shared" si="7"/>
        <v>0.33247547935760113</v>
      </c>
      <c r="U8" s="71">
        <f t="shared" si="8"/>
        <v>0.26512659254707455</v>
      </c>
      <c r="V8" s="71" t="s">
        <v>156</v>
      </c>
      <c r="W8" s="71">
        <v>0.99999999999999989</v>
      </c>
      <c r="X8" s="71">
        <v>1</v>
      </c>
      <c r="Y8" s="71">
        <v>0</v>
      </c>
      <c r="Z8" s="50">
        <v>0</v>
      </c>
      <c r="AB8" s="48">
        <f t="shared" si="9"/>
        <v>2024</v>
      </c>
      <c r="AC8" s="72">
        <f>+AE18</f>
        <v>1771.5594249790502</v>
      </c>
      <c r="AD8" s="72">
        <v>0</v>
      </c>
      <c r="AE8" s="72">
        <v>0</v>
      </c>
      <c r="AF8" s="72">
        <f>+AE19</f>
        <v>13647.143545820103</v>
      </c>
      <c r="AG8" s="72">
        <v>0</v>
      </c>
      <c r="AH8" s="72">
        <v>0</v>
      </c>
      <c r="AI8" s="72">
        <v>0</v>
      </c>
      <c r="AJ8" s="72">
        <v>0</v>
      </c>
      <c r="AK8" s="72">
        <v>0</v>
      </c>
      <c r="AL8" s="72">
        <v>0</v>
      </c>
      <c r="AM8" s="92">
        <f>+AF21</f>
        <v>26.965765376749996</v>
      </c>
      <c r="AN8" s="72">
        <v>0</v>
      </c>
      <c r="AO8" s="72">
        <f>+AE22</f>
        <v>39408.164237529709</v>
      </c>
      <c r="AP8" s="72">
        <f>+AF22</f>
        <v>103.75362912999999</v>
      </c>
      <c r="AQ8" s="72">
        <v>0</v>
      </c>
      <c r="AR8" s="73">
        <f t="shared" si="10"/>
        <v>54826.867208328862</v>
      </c>
      <c r="AS8" s="73">
        <f t="shared" si="11"/>
        <v>130.71939450674998</v>
      </c>
      <c r="AT8" s="73">
        <f t="shared" si="12"/>
        <v>0</v>
      </c>
      <c r="AU8" s="244" t="b">
        <f t="shared" si="14"/>
        <v>1</v>
      </c>
      <c r="AV8" s="32"/>
      <c r="AW8" s="32"/>
      <c r="BD8" s="32"/>
      <c r="BT8" s="51" t="s">
        <v>111</v>
      </c>
    </row>
    <row r="9" spans="1:74" x14ac:dyDescent="0.25">
      <c r="A9" s="48">
        <f t="shared" si="1"/>
        <v>2025</v>
      </c>
      <c r="B9" s="270">
        <v>87375.544354738697</v>
      </c>
      <c r="C9" s="270">
        <v>127.95534223752206</v>
      </c>
      <c r="D9" s="270">
        <v>0</v>
      </c>
      <c r="E9" s="32"/>
      <c r="F9" s="32"/>
      <c r="G9" s="48">
        <f t="shared" si="2"/>
        <v>2025</v>
      </c>
      <c r="H9" s="226">
        <v>45993.140379375916</v>
      </c>
      <c r="I9" s="226">
        <v>98.090262821720785</v>
      </c>
      <c r="J9" s="226">
        <v>0</v>
      </c>
      <c r="K9" s="226">
        <v>41382.403975362788</v>
      </c>
      <c r="L9" s="226">
        <v>29.865079415801283</v>
      </c>
      <c r="M9" s="226">
        <v>0</v>
      </c>
      <c r="N9" s="70">
        <f t="shared" si="3"/>
        <v>87375.544354738697</v>
      </c>
      <c r="O9" s="70">
        <f t="shared" si="4"/>
        <v>127.95534223752207</v>
      </c>
      <c r="P9" s="70">
        <f t="shared" si="5"/>
        <v>0</v>
      </c>
      <c r="Q9" s="71">
        <f t="shared" si="6"/>
        <v>0.52638459329817655</v>
      </c>
      <c r="R9" s="71">
        <f t="shared" si="13"/>
        <v>0.76659763560037164</v>
      </c>
      <c r="S9" s="71" t="s">
        <v>156</v>
      </c>
      <c r="T9" s="71">
        <f t="shared" si="7"/>
        <v>0.4736154067018235</v>
      </c>
      <c r="U9" s="71">
        <f t="shared" si="8"/>
        <v>0.23340236439962833</v>
      </c>
      <c r="V9" s="71" t="s">
        <v>156</v>
      </c>
      <c r="W9" s="71">
        <v>1</v>
      </c>
      <c r="X9" s="71">
        <v>1</v>
      </c>
      <c r="Y9" s="71">
        <v>0</v>
      </c>
      <c r="Z9" s="50">
        <v>0</v>
      </c>
      <c r="AB9" s="48">
        <f t="shared" si="9"/>
        <v>2025</v>
      </c>
      <c r="AC9" s="72">
        <f>+AG18</f>
        <v>616.6216951525505</v>
      </c>
      <c r="AD9" s="72">
        <v>0</v>
      </c>
      <c r="AE9" s="72">
        <v>0</v>
      </c>
      <c r="AF9" s="72">
        <f>+AG19</f>
        <v>16361.738160666389</v>
      </c>
      <c r="AG9" s="72">
        <v>0</v>
      </c>
      <c r="AH9" s="72">
        <v>0</v>
      </c>
      <c r="AI9" s="72">
        <v>0</v>
      </c>
      <c r="AJ9" s="72">
        <v>0</v>
      </c>
      <c r="AK9" s="72">
        <v>0</v>
      </c>
      <c r="AL9" s="72">
        <v>0</v>
      </c>
      <c r="AM9" s="72">
        <f>+AH21</f>
        <v>28.784206562906679</v>
      </c>
      <c r="AN9" s="72">
        <v>0</v>
      </c>
      <c r="AO9" s="72">
        <f>+AG22</f>
        <v>70397.184498919756</v>
      </c>
      <c r="AP9" s="72">
        <f>+AH22</f>
        <v>99.171135674615385</v>
      </c>
      <c r="AQ9" s="72">
        <v>0</v>
      </c>
      <c r="AR9" s="73">
        <f t="shared" si="10"/>
        <v>87375.544354738697</v>
      </c>
      <c r="AS9" s="73">
        <f t="shared" si="11"/>
        <v>127.95534223752206</v>
      </c>
      <c r="AT9" s="73">
        <f t="shared" si="12"/>
        <v>0</v>
      </c>
      <c r="AU9" s="244" t="b">
        <f>+ROUND(SUM(AR9:AT9),1)=ROUND(SUM(B9:D9),1)</f>
        <v>1</v>
      </c>
      <c r="AV9" s="32"/>
      <c r="AW9" s="32"/>
      <c r="BD9" s="32"/>
      <c r="BT9" s="51" t="s">
        <v>118</v>
      </c>
    </row>
    <row r="10" spans="1:74" ht="25.5" customHeight="1" x14ac:dyDescent="0.25">
      <c r="A10" s="48">
        <f t="shared" si="1"/>
        <v>2026</v>
      </c>
      <c r="B10" s="270">
        <v>189308.20073423529</v>
      </c>
      <c r="C10" s="270">
        <v>118.22916774701167</v>
      </c>
      <c r="D10" s="270">
        <v>0</v>
      </c>
      <c r="E10" s="32"/>
      <c r="F10" s="32"/>
      <c r="G10" s="48">
        <f t="shared" si="2"/>
        <v>2026</v>
      </c>
      <c r="H10" s="226">
        <v>151598.00018015047</v>
      </c>
      <c r="I10" s="226">
        <v>93.891960168435247</v>
      </c>
      <c r="J10" s="226">
        <v>0</v>
      </c>
      <c r="K10" s="226">
        <v>37710.200554084855</v>
      </c>
      <c r="L10" s="226">
        <v>24.337207578576411</v>
      </c>
      <c r="M10" s="226">
        <v>0</v>
      </c>
      <c r="N10" s="70">
        <f t="shared" si="3"/>
        <v>189308.20073423532</v>
      </c>
      <c r="O10" s="70">
        <f t="shared" si="4"/>
        <v>118.22916774701166</v>
      </c>
      <c r="P10" s="70">
        <f t="shared" si="5"/>
        <v>0</v>
      </c>
      <c r="Q10" s="71">
        <f t="shared" si="6"/>
        <v>0.80079996319322067</v>
      </c>
      <c r="R10" s="71">
        <f t="shared" si="13"/>
        <v>0.79415225496086139</v>
      </c>
      <c r="S10" s="71" t="s">
        <v>156</v>
      </c>
      <c r="T10" s="71">
        <f t="shared" si="7"/>
        <v>0.19920003680677939</v>
      </c>
      <c r="U10" s="71">
        <f t="shared" si="8"/>
        <v>0.20584774503913866</v>
      </c>
      <c r="V10" s="71" t="s">
        <v>156</v>
      </c>
      <c r="W10" s="71">
        <v>1</v>
      </c>
      <c r="X10" s="71">
        <v>0.99999999999999989</v>
      </c>
      <c r="Y10" s="71">
        <v>0</v>
      </c>
      <c r="Z10" s="50">
        <v>0</v>
      </c>
      <c r="AB10" s="48">
        <f t="shared" si="9"/>
        <v>2026</v>
      </c>
      <c r="AC10" s="72">
        <f>+AI18</f>
        <v>473.91828895552442</v>
      </c>
      <c r="AD10" s="72">
        <v>0</v>
      </c>
      <c r="AE10" s="72">
        <v>0</v>
      </c>
      <c r="AF10" s="72">
        <f>+AI19</f>
        <v>20537.715589325016</v>
      </c>
      <c r="AG10" s="72">
        <v>0</v>
      </c>
      <c r="AH10" s="72">
        <v>0</v>
      </c>
      <c r="AI10" s="72">
        <v>0</v>
      </c>
      <c r="AJ10" s="72">
        <v>0</v>
      </c>
      <c r="AK10" s="72">
        <v>0</v>
      </c>
      <c r="AL10" s="72">
        <v>0</v>
      </c>
      <c r="AM10" s="72">
        <f>+AJ21</f>
        <v>23.640525535473195</v>
      </c>
      <c r="AN10" s="72">
        <v>0</v>
      </c>
      <c r="AO10" s="72">
        <f>+AI22</f>
        <v>168296.56685595476</v>
      </c>
      <c r="AP10" s="72">
        <f>+AJ22</f>
        <v>94.58864221153847</v>
      </c>
      <c r="AQ10" s="72">
        <v>0</v>
      </c>
      <c r="AR10" s="73">
        <f t="shared" si="10"/>
        <v>189308.20073423529</v>
      </c>
      <c r="AS10" s="73">
        <f t="shared" si="11"/>
        <v>118.22916774701167</v>
      </c>
      <c r="AT10" s="73">
        <f t="shared" si="12"/>
        <v>0</v>
      </c>
      <c r="AU10" s="244" t="b">
        <f t="shared" si="14"/>
        <v>1</v>
      </c>
      <c r="AV10" s="32"/>
      <c r="AW10" s="44" t="s">
        <v>234</v>
      </c>
      <c r="AX10" s="45" t="s">
        <v>2</v>
      </c>
      <c r="AY10" s="249" t="s">
        <v>233</v>
      </c>
      <c r="AZ10" s="46" t="s">
        <v>98</v>
      </c>
      <c r="BD10" s="32"/>
      <c r="BT10" s="51" t="s">
        <v>112</v>
      </c>
    </row>
    <row r="11" spans="1:74" x14ac:dyDescent="0.25">
      <c r="A11" s="48">
        <f t="shared" si="1"/>
        <v>2027</v>
      </c>
      <c r="B11" s="270">
        <v>21155.623405025628</v>
      </c>
      <c r="C11" s="270">
        <v>112.37652446725647</v>
      </c>
      <c r="D11" s="270">
        <v>0</v>
      </c>
      <c r="E11" s="32"/>
      <c r="F11" s="32"/>
      <c r="G11" s="48">
        <f t="shared" si="2"/>
        <v>2027</v>
      </c>
      <c r="H11" s="226">
        <v>16362.709057737778</v>
      </c>
      <c r="I11" s="226">
        <v>93.892292248435254</v>
      </c>
      <c r="J11" s="226">
        <v>0</v>
      </c>
      <c r="K11" s="226">
        <v>4792.9143472878532</v>
      </c>
      <c r="L11" s="226">
        <v>18.484232218821223</v>
      </c>
      <c r="M11" s="226">
        <v>0</v>
      </c>
      <c r="N11" s="70">
        <f t="shared" si="3"/>
        <v>21155.623405025632</v>
      </c>
      <c r="O11" s="70">
        <f t="shared" si="4"/>
        <v>112.37652446725647</v>
      </c>
      <c r="P11" s="70">
        <f t="shared" si="5"/>
        <v>0</v>
      </c>
      <c r="Q11" s="71">
        <f t="shared" si="6"/>
        <v>0.77344490136134347</v>
      </c>
      <c r="R11" s="71">
        <f t="shared" si="13"/>
        <v>0.8355151816053269</v>
      </c>
      <c r="S11" s="71" t="s">
        <v>156</v>
      </c>
      <c r="T11" s="71">
        <f t="shared" si="7"/>
        <v>0.22655509863865655</v>
      </c>
      <c r="U11" s="71">
        <f t="shared" si="8"/>
        <v>0.16448481839467313</v>
      </c>
      <c r="V11" s="71" t="s">
        <v>156</v>
      </c>
      <c r="W11" s="71">
        <v>1</v>
      </c>
      <c r="X11" s="71">
        <v>1</v>
      </c>
      <c r="Y11" s="71">
        <v>0</v>
      </c>
      <c r="Z11" s="50">
        <v>0</v>
      </c>
      <c r="AB11" s="48">
        <f t="shared" si="9"/>
        <v>2027</v>
      </c>
      <c r="AC11" s="72">
        <f>+AK18</f>
        <v>397.94402623268746</v>
      </c>
      <c r="AD11" s="72">
        <v>0</v>
      </c>
      <c r="AE11" s="72">
        <v>0</v>
      </c>
      <c r="AF11" s="72">
        <f>+AK19</f>
        <v>12697.76473393412</v>
      </c>
      <c r="AG11" s="72">
        <v>0</v>
      </c>
      <c r="AH11" s="72">
        <v>0</v>
      </c>
      <c r="AI11" s="72">
        <v>0</v>
      </c>
      <c r="AJ11" s="72">
        <v>0</v>
      </c>
      <c r="AK11" s="72">
        <v>0</v>
      </c>
      <c r="AL11" s="72">
        <v>0</v>
      </c>
      <c r="AM11" s="72">
        <f>+AL21</f>
        <v>22.370375717256465</v>
      </c>
      <c r="AN11" s="72">
        <v>0</v>
      </c>
      <c r="AO11" s="72">
        <f>+AK22</f>
        <v>8059.9146448588235</v>
      </c>
      <c r="AP11" s="72">
        <f>+AL22</f>
        <v>90.006148750000008</v>
      </c>
      <c r="AQ11" s="72">
        <v>0</v>
      </c>
      <c r="AR11" s="73">
        <f t="shared" si="10"/>
        <v>21155.623405025632</v>
      </c>
      <c r="AS11" s="73">
        <f t="shared" si="11"/>
        <v>112.37652446725647</v>
      </c>
      <c r="AT11" s="73">
        <f t="shared" si="12"/>
        <v>0</v>
      </c>
      <c r="AU11" s="32" t="b">
        <f t="shared" si="14"/>
        <v>1</v>
      </c>
      <c r="AV11" s="32"/>
      <c r="AW11" s="32"/>
      <c r="AX11" s="76">
        <f>+AX12/$BA$5</f>
        <v>0.20224664168870879</v>
      </c>
      <c r="AY11" s="76">
        <f>+AY12/$BA$5</f>
        <v>7.2034184538649432E-2</v>
      </c>
      <c r="AZ11" s="76">
        <f>+AZ12/$BA$5</f>
        <v>0.27428082622735822</v>
      </c>
      <c r="BD11" s="32"/>
      <c r="BT11" s="51" t="s">
        <v>113</v>
      </c>
    </row>
    <row r="12" spans="1:74" x14ac:dyDescent="0.25">
      <c r="A12" s="48">
        <f t="shared" si="1"/>
        <v>2028</v>
      </c>
      <c r="B12" s="270">
        <v>7938.99880656202</v>
      </c>
      <c r="C12" s="270">
        <v>106.22198247004152</v>
      </c>
      <c r="D12" s="270">
        <v>0</v>
      </c>
      <c r="E12" s="32"/>
      <c r="F12" s="32"/>
      <c r="G12" s="48">
        <f t="shared" si="2"/>
        <v>2028</v>
      </c>
      <c r="H12" s="226">
        <v>7715.4271697177792</v>
      </c>
      <c r="I12" s="226">
        <v>93.892628298435255</v>
      </c>
      <c r="J12" s="226">
        <v>0</v>
      </c>
      <c r="K12" s="226">
        <v>223.57163684424063</v>
      </c>
      <c r="L12" s="226">
        <v>12.329354171606282</v>
      </c>
      <c r="M12" s="226">
        <v>0</v>
      </c>
      <c r="N12" s="70">
        <f t="shared" si="3"/>
        <v>7938.99880656202</v>
      </c>
      <c r="O12" s="70">
        <f t="shared" si="4"/>
        <v>106.22198247004154</v>
      </c>
      <c r="P12" s="70">
        <f t="shared" si="5"/>
        <v>0</v>
      </c>
      <c r="Q12" s="71">
        <f t="shared" si="6"/>
        <v>0.97183881213592749</v>
      </c>
      <c r="R12" s="71">
        <f t="shared" si="13"/>
        <v>0.88392841213367856</v>
      </c>
      <c r="S12" s="71" t="s">
        <v>156</v>
      </c>
      <c r="T12" s="71">
        <f t="shared" si="7"/>
        <v>2.8161187864072526E-2</v>
      </c>
      <c r="U12" s="71">
        <f t="shared" si="8"/>
        <v>0.11607158786632144</v>
      </c>
      <c r="V12" s="71" t="s">
        <v>156</v>
      </c>
      <c r="W12" s="71">
        <v>1</v>
      </c>
      <c r="X12" s="71">
        <v>1</v>
      </c>
      <c r="Y12" s="71">
        <v>0</v>
      </c>
      <c r="Z12" s="50">
        <v>0</v>
      </c>
      <c r="AB12" s="48">
        <f t="shared" si="9"/>
        <v>2028</v>
      </c>
      <c r="AC12" s="72">
        <f>+AM18</f>
        <v>372.44149274598198</v>
      </c>
      <c r="AD12" s="72">
        <v>0</v>
      </c>
      <c r="AE12" s="72">
        <v>0</v>
      </c>
      <c r="AF12" s="72">
        <f>+AM19</f>
        <v>6640.4444444444462</v>
      </c>
      <c r="AG12" s="72">
        <v>0</v>
      </c>
      <c r="AH12" s="72">
        <v>0</v>
      </c>
      <c r="AI12" s="72">
        <v>0</v>
      </c>
      <c r="AJ12" s="72">
        <v>0</v>
      </c>
      <c r="AK12" s="72">
        <v>0</v>
      </c>
      <c r="AL12" s="72">
        <v>0</v>
      </c>
      <c r="AM12" s="72">
        <f>+AN21</f>
        <v>20.798327181579985</v>
      </c>
      <c r="AN12" s="72">
        <v>0</v>
      </c>
      <c r="AO12" s="72">
        <f>+AM22</f>
        <v>926.11286937159196</v>
      </c>
      <c r="AP12" s="72">
        <f>+AN22</f>
        <v>85.423655288461546</v>
      </c>
      <c r="AQ12" s="72">
        <v>0</v>
      </c>
      <c r="AR12" s="73">
        <f t="shared" si="10"/>
        <v>7938.99880656202</v>
      </c>
      <c r="AS12" s="73">
        <f t="shared" si="11"/>
        <v>106.22198247004152</v>
      </c>
      <c r="AT12" s="73">
        <f t="shared" si="12"/>
        <v>0</v>
      </c>
      <c r="AU12" s="32" t="b">
        <f t="shared" si="14"/>
        <v>1</v>
      </c>
      <c r="AV12" s="32"/>
      <c r="AW12" s="32"/>
      <c r="AX12" s="74">
        <f>+'Servicios Deuda Anual'!F12+'Servicios Deuda Anual'!F15+'Servicios Deuda Anual'!F16+'Servicios Deuda Anual'!F35+'Servicios Deuda Anual'!F36+'Servicios Deuda Anual'!F39+'Servicios Deuda Anual'!F41+'Servicios Deuda Anual'!F42+'Servicios Deuda Anual'!F40</f>
        <v>141.42820413260949</v>
      </c>
      <c r="AY12" s="74">
        <f>+'Servicios Deuda Anual'!F10+'Servicios Deuda Anual'!F11+'Servicios Deuda Anual'!F13+'Servicios Deuda Anual'!F37+'Servicios Deuda Anual'!F38</f>
        <v>50.372482185087087</v>
      </c>
      <c r="AZ12" s="74">
        <f>SUM(AX12:AY12)</f>
        <v>191.80068631769657</v>
      </c>
      <c r="BD12" s="32"/>
    </row>
    <row r="13" spans="1:74" x14ac:dyDescent="0.25">
      <c r="A13" s="48">
        <f t="shared" si="1"/>
        <v>2029</v>
      </c>
      <c r="B13" s="270">
        <v>1238.0602358789849</v>
      </c>
      <c r="C13" s="270">
        <v>60.292169770591414</v>
      </c>
      <c r="D13" s="270">
        <v>0</v>
      </c>
      <c r="E13" s="32"/>
      <c r="F13" s="32"/>
      <c r="G13" s="48">
        <f t="shared" si="2"/>
        <v>2029</v>
      </c>
      <c r="H13" s="226">
        <v>1074.9827252733332</v>
      </c>
      <c r="I13" s="226">
        <v>54.045199127666024</v>
      </c>
      <c r="J13" s="226">
        <v>0</v>
      </c>
      <c r="K13" s="226">
        <v>163.07751060565161</v>
      </c>
      <c r="L13" s="226">
        <v>6.2469706429253922</v>
      </c>
      <c r="M13" s="226">
        <v>0</v>
      </c>
      <c r="N13" s="70">
        <f t="shared" si="3"/>
        <v>1238.0602358789849</v>
      </c>
      <c r="O13" s="70">
        <f t="shared" si="4"/>
        <v>60.292169770591414</v>
      </c>
      <c r="P13" s="70">
        <f t="shared" si="5"/>
        <v>0</v>
      </c>
      <c r="Q13" s="71">
        <f t="shared" si="6"/>
        <v>0.86827982526240199</v>
      </c>
      <c r="R13" s="71">
        <f t="shared" si="13"/>
        <v>0.89638835910708159</v>
      </c>
      <c r="S13" s="71" t="s">
        <v>156</v>
      </c>
      <c r="T13" s="71">
        <f t="shared" si="7"/>
        <v>0.13172017473759792</v>
      </c>
      <c r="U13" s="71">
        <f t="shared" si="8"/>
        <v>0.10361164089291847</v>
      </c>
      <c r="V13" s="71" t="s">
        <v>156</v>
      </c>
      <c r="W13" s="71">
        <v>1</v>
      </c>
      <c r="X13" s="71">
        <v>1</v>
      </c>
      <c r="Y13" s="71">
        <v>0</v>
      </c>
      <c r="Z13" s="50">
        <v>0</v>
      </c>
      <c r="AB13" s="48">
        <f t="shared" si="9"/>
        <v>2029</v>
      </c>
      <c r="AC13" s="72">
        <f>+AO18</f>
        <v>349.87262552410363</v>
      </c>
      <c r="AD13" s="72">
        <v>0</v>
      </c>
      <c r="AE13" s="72">
        <v>0</v>
      </c>
      <c r="AF13" s="72">
        <f>+AO19</f>
        <v>0</v>
      </c>
      <c r="AG13" s="72">
        <v>0</v>
      </c>
      <c r="AH13" s="72">
        <v>0</v>
      </c>
      <c r="AI13" s="72">
        <v>0</v>
      </c>
      <c r="AJ13" s="72">
        <v>0</v>
      </c>
      <c r="AK13" s="72">
        <v>0</v>
      </c>
      <c r="AL13" s="72">
        <v>0</v>
      </c>
      <c r="AM13" s="72">
        <f>+AP21</f>
        <v>19.298777174437564</v>
      </c>
      <c r="AN13" s="72">
        <v>0</v>
      </c>
      <c r="AO13" s="72">
        <f>+AO22</f>
        <v>888.18761035488126</v>
      </c>
      <c r="AP13" s="72">
        <f>+AP22</f>
        <v>40.993392596153853</v>
      </c>
      <c r="AQ13" s="72">
        <v>0</v>
      </c>
      <c r="AR13" s="73">
        <f t="shared" si="10"/>
        <v>1238.0602358789849</v>
      </c>
      <c r="AS13" s="73">
        <f t="shared" si="11"/>
        <v>60.292169770591414</v>
      </c>
      <c r="AT13" s="73">
        <f t="shared" si="12"/>
        <v>0</v>
      </c>
      <c r="AU13" s="32" t="b">
        <f t="shared" si="14"/>
        <v>1</v>
      </c>
      <c r="AV13" s="32"/>
      <c r="AW13" s="32"/>
      <c r="BD13" s="32"/>
    </row>
    <row r="14" spans="1:74" x14ac:dyDescent="0.25">
      <c r="A14" s="48" t="s">
        <v>164</v>
      </c>
      <c r="B14" s="70">
        <v>282.36597196120454</v>
      </c>
      <c r="C14" s="70">
        <v>13.138003041844204</v>
      </c>
      <c r="D14" s="70">
        <v>0</v>
      </c>
      <c r="E14" s="32"/>
      <c r="F14" s="32"/>
      <c r="G14" s="48" t="s">
        <v>164</v>
      </c>
      <c r="H14" s="227">
        <v>245.50663916250002</v>
      </c>
      <c r="I14" s="227">
        <v>10.63834708445895</v>
      </c>
      <c r="J14" s="227">
        <v>0</v>
      </c>
      <c r="K14" s="227">
        <v>36.8593327987045</v>
      </c>
      <c r="L14" s="227">
        <v>2.4996559573852526</v>
      </c>
      <c r="M14" s="227">
        <v>0</v>
      </c>
      <c r="N14" s="70">
        <f t="shared" si="3"/>
        <v>282.36597196120454</v>
      </c>
      <c r="O14" s="70">
        <f t="shared" si="4"/>
        <v>13.138003041844202</v>
      </c>
      <c r="P14" s="70">
        <f t="shared" si="5"/>
        <v>0</v>
      </c>
      <c r="Q14" s="71">
        <f t="shared" si="6"/>
        <v>0.86946255406522999</v>
      </c>
      <c r="R14" s="71">
        <f t="shared" si="13"/>
        <v>0.80973851585938039</v>
      </c>
      <c r="S14" s="71" t="s">
        <v>156</v>
      </c>
      <c r="T14" s="71">
        <f t="shared" si="7"/>
        <v>0.13053744593476993</v>
      </c>
      <c r="U14" s="71">
        <f t="shared" si="8"/>
        <v>0.19026148414061958</v>
      </c>
      <c r="V14" s="71" t="s">
        <v>156</v>
      </c>
      <c r="W14" s="71">
        <v>1</v>
      </c>
      <c r="X14" s="71">
        <v>1</v>
      </c>
      <c r="Y14" s="71">
        <v>0</v>
      </c>
      <c r="Z14" s="50">
        <v>0</v>
      </c>
      <c r="AB14" s="48" t="s">
        <v>164</v>
      </c>
      <c r="AC14" s="70">
        <f>+AQ18</f>
        <v>282.36597196120454</v>
      </c>
      <c r="AD14" s="70">
        <v>0</v>
      </c>
      <c r="AE14" s="70">
        <v>0</v>
      </c>
      <c r="AF14" s="70">
        <f>+AQ19</f>
        <v>0</v>
      </c>
      <c r="AG14" s="70">
        <v>0</v>
      </c>
      <c r="AH14" s="70">
        <v>0</v>
      </c>
      <c r="AI14" s="70">
        <v>0</v>
      </c>
      <c r="AJ14" s="70">
        <v>0</v>
      </c>
      <c r="AK14" s="70">
        <v>0</v>
      </c>
      <c r="AL14" s="70">
        <v>0</v>
      </c>
      <c r="AM14" s="70">
        <f>+AR21</f>
        <v>13.138003041844204</v>
      </c>
      <c r="AN14" s="70">
        <v>0</v>
      </c>
      <c r="AO14" s="70">
        <f>+AQ22</f>
        <v>0</v>
      </c>
      <c r="AP14" s="70">
        <f>+AR22</f>
        <v>0</v>
      </c>
      <c r="AQ14" s="70">
        <v>0</v>
      </c>
      <c r="AR14" s="73">
        <f t="shared" si="10"/>
        <v>282.36597196120454</v>
      </c>
      <c r="AS14" s="73">
        <f t="shared" si="11"/>
        <v>13.138003041844204</v>
      </c>
      <c r="AT14" s="73">
        <f t="shared" si="12"/>
        <v>0</v>
      </c>
      <c r="AU14" s="32" t="b">
        <f t="shared" si="14"/>
        <v>1</v>
      </c>
      <c r="AV14" s="32"/>
      <c r="AW14" s="32"/>
      <c r="AY14" s="85" t="s">
        <v>137</v>
      </c>
      <c r="AZ14" s="86">
        <f>+AZ12+AY5-'Servicios Deuda Anual'!$F$44</f>
        <v>0</v>
      </c>
      <c r="BD14" s="32"/>
      <c r="BT14" s="51"/>
    </row>
    <row r="15" spans="1:74" x14ac:dyDescent="0.25">
      <c r="A15" s="88"/>
      <c r="B15" s="89"/>
      <c r="C15" s="89"/>
      <c r="D15" s="89"/>
      <c r="E15" s="32"/>
      <c r="F15" s="32"/>
      <c r="G15" s="275"/>
      <c r="H15" s="275"/>
      <c r="I15" s="275"/>
      <c r="J15" s="275"/>
      <c r="K15" s="275"/>
      <c r="L15" s="275"/>
      <c r="M15" s="89"/>
      <c r="N15" s="90"/>
      <c r="O15" s="90"/>
      <c r="P15" s="90"/>
      <c r="Q15" s="91"/>
      <c r="R15" s="91"/>
      <c r="S15" s="91"/>
      <c r="T15" s="91"/>
      <c r="U15" s="91"/>
      <c r="V15" s="91"/>
      <c r="W15" s="91"/>
      <c r="X15" s="91"/>
      <c r="Y15" s="91"/>
      <c r="Z15" s="50"/>
      <c r="AB15" s="88"/>
      <c r="AC15" s="92"/>
      <c r="AD15" s="92"/>
      <c r="AE15" s="92"/>
      <c r="AF15" s="92"/>
      <c r="AG15" s="92"/>
      <c r="AH15" s="92"/>
      <c r="AI15" s="92"/>
      <c r="AJ15" s="92"/>
      <c r="AK15" s="92"/>
      <c r="AL15" s="92"/>
      <c r="AM15" s="92"/>
      <c r="AN15" s="92"/>
      <c r="AO15" s="92"/>
      <c r="AP15" s="92"/>
      <c r="AQ15" s="92"/>
      <c r="AR15" s="93"/>
      <c r="AS15" s="93"/>
      <c r="AT15" s="93"/>
      <c r="AU15" s="32"/>
      <c r="AV15" s="32"/>
      <c r="AW15" s="32"/>
      <c r="BD15" s="32"/>
    </row>
    <row r="16" spans="1:74" x14ac:dyDescent="0.25">
      <c r="A16" s="88"/>
      <c r="B16" s="89"/>
      <c r="C16" s="89"/>
      <c r="D16" s="89"/>
      <c r="E16" s="32"/>
      <c r="F16" s="32"/>
      <c r="G16" s="88"/>
      <c r="H16" s="89"/>
      <c r="I16" s="89"/>
      <c r="J16" s="89"/>
      <c r="K16" s="89"/>
      <c r="L16" s="89"/>
      <c r="M16" s="89"/>
      <c r="N16" s="90"/>
      <c r="O16" s="90"/>
      <c r="P16" s="90"/>
      <c r="Q16" s="91"/>
      <c r="R16" s="91"/>
      <c r="S16" s="91"/>
      <c r="T16" s="91"/>
      <c r="U16" s="91"/>
      <c r="V16" s="91"/>
      <c r="W16" s="91"/>
      <c r="X16" s="91"/>
      <c r="Y16" s="91"/>
      <c r="Z16" s="50"/>
      <c r="AB16" s="88"/>
      <c r="AC16" s="92"/>
      <c r="AD16" s="92"/>
      <c r="AE16" s="92"/>
      <c r="AF16" s="92"/>
      <c r="AG16" s="92"/>
      <c r="AH16" s="92"/>
      <c r="AI16" s="92"/>
      <c r="AJ16" s="92"/>
      <c r="AK16" s="92"/>
      <c r="AL16" s="92"/>
      <c r="AM16" s="92"/>
      <c r="AN16" s="92"/>
      <c r="AO16" s="92"/>
      <c r="AP16" s="92"/>
      <c r="AQ16" s="92"/>
      <c r="AR16" s="93"/>
      <c r="AS16" s="93"/>
      <c r="AT16" s="93"/>
      <c r="AU16" s="32"/>
      <c r="AV16" s="32"/>
      <c r="AW16" s="32"/>
      <c r="BD16" s="32"/>
    </row>
    <row r="17" spans="1:68" x14ac:dyDescent="0.25">
      <c r="A17" s="88"/>
      <c r="B17" s="89"/>
      <c r="C17" s="89"/>
      <c r="D17" s="89"/>
      <c r="E17" s="32"/>
      <c r="F17" s="32"/>
      <c r="G17" s="88" t="s">
        <v>2</v>
      </c>
      <c r="H17" s="89" t="s">
        <v>95</v>
      </c>
      <c r="I17" s="88" t="s">
        <v>2</v>
      </c>
      <c r="J17" s="89" t="s">
        <v>95</v>
      </c>
      <c r="K17" s="88" t="s">
        <v>2</v>
      </c>
      <c r="L17" s="89" t="s">
        <v>95</v>
      </c>
      <c r="M17" s="88" t="s">
        <v>2</v>
      </c>
      <c r="N17" s="89" t="s">
        <v>95</v>
      </c>
      <c r="O17" s="88" t="s">
        <v>2</v>
      </c>
      <c r="P17" s="89" t="s">
        <v>95</v>
      </c>
      <c r="Q17" s="88" t="s">
        <v>2</v>
      </c>
      <c r="R17" s="89" t="s">
        <v>95</v>
      </c>
      <c r="S17" s="88" t="s">
        <v>2</v>
      </c>
      <c r="T17" s="89" t="s">
        <v>95</v>
      </c>
      <c r="U17" s="88" t="s">
        <v>2</v>
      </c>
      <c r="V17" s="89" t="s">
        <v>95</v>
      </c>
      <c r="W17" s="91"/>
      <c r="X17" s="91"/>
      <c r="Y17" s="91"/>
      <c r="Z17" s="50"/>
      <c r="AB17" s="88"/>
      <c r="AC17" s="88">
        <v>2023</v>
      </c>
      <c r="AD17" s="88">
        <v>2023</v>
      </c>
      <c r="AE17" s="88">
        <v>2024</v>
      </c>
      <c r="AF17" s="88">
        <v>2024</v>
      </c>
      <c r="AG17" s="88">
        <v>2025</v>
      </c>
      <c r="AH17" s="88">
        <v>2025</v>
      </c>
      <c r="AI17" s="88">
        <v>2026</v>
      </c>
      <c r="AJ17" s="88">
        <v>2026</v>
      </c>
      <c r="AK17" s="88">
        <v>2027</v>
      </c>
      <c r="AL17" s="88">
        <v>2027</v>
      </c>
      <c r="AM17" s="88">
        <v>2028</v>
      </c>
      <c r="AN17" s="88">
        <v>2028</v>
      </c>
      <c r="AO17" s="88">
        <v>2029</v>
      </c>
      <c r="AP17" s="88">
        <v>2029</v>
      </c>
      <c r="AQ17" s="88" t="s">
        <v>162</v>
      </c>
      <c r="AR17" s="88" t="s">
        <v>162</v>
      </c>
      <c r="AS17" s="93"/>
      <c r="AT17" s="93"/>
      <c r="AU17" s="32"/>
      <c r="AV17" s="32"/>
      <c r="AW17" s="32"/>
      <c r="BD17" s="32"/>
    </row>
    <row r="18" spans="1:68" x14ac:dyDescent="0.25">
      <c r="A18" s="88">
        <v>2023</v>
      </c>
      <c r="B18" s="120">
        <v>57379.118437812736</v>
      </c>
      <c r="C18" s="120">
        <v>130.1440193267137</v>
      </c>
      <c r="D18" s="89"/>
      <c r="E18" s="32"/>
      <c r="F18" s="32"/>
      <c r="G18" s="88">
        <v>2023</v>
      </c>
      <c r="H18" s="88">
        <v>2023</v>
      </c>
      <c r="I18" s="88">
        <v>2024</v>
      </c>
      <c r="J18" s="88">
        <v>2024</v>
      </c>
      <c r="K18" s="88">
        <v>2025</v>
      </c>
      <c r="L18" s="88">
        <v>2025</v>
      </c>
      <c r="M18" s="88">
        <v>2026</v>
      </c>
      <c r="N18" s="88">
        <v>2026</v>
      </c>
      <c r="O18" s="88">
        <v>2027</v>
      </c>
      <c r="P18" s="88">
        <v>2027</v>
      </c>
      <c r="Q18" s="88">
        <v>2028</v>
      </c>
      <c r="R18" s="88">
        <v>2028</v>
      </c>
      <c r="S18" s="88">
        <v>2029</v>
      </c>
      <c r="T18" s="88">
        <v>2029</v>
      </c>
      <c r="U18" s="88" t="s">
        <v>164</v>
      </c>
      <c r="V18" s="88" t="s">
        <v>164</v>
      </c>
      <c r="W18" s="91"/>
      <c r="X18" s="91"/>
      <c r="Y18" s="91"/>
      <c r="Z18" s="50"/>
      <c r="AB18" s="88" t="s">
        <v>166</v>
      </c>
      <c r="AC18" s="181">
        <v>15170.333164879847</v>
      </c>
      <c r="AD18" s="181">
        <v>0</v>
      </c>
      <c r="AE18" s="181">
        <v>1771.5594249790502</v>
      </c>
      <c r="AF18" s="181">
        <v>0</v>
      </c>
      <c r="AG18" s="229">
        <v>616.6216951525505</v>
      </c>
      <c r="AH18" s="229">
        <v>0</v>
      </c>
      <c r="AI18" s="229">
        <v>473.91828895552442</v>
      </c>
      <c r="AJ18" s="229">
        <v>0</v>
      </c>
      <c r="AK18" s="229">
        <v>397.94402623268746</v>
      </c>
      <c r="AL18" s="229">
        <v>0</v>
      </c>
      <c r="AM18" s="229">
        <v>372.44149274598198</v>
      </c>
      <c r="AN18" s="229">
        <v>0</v>
      </c>
      <c r="AO18" s="229">
        <v>349.87262552410363</v>
      </c>
      <c r="AP18" s="229">
        <v>0</v>
      </c>
      <c r="AQ18" s="229">
        <v>282.36597196120454</v>
      </c>
      <c r="AR18" s="93">
        <v>0</v>
      </c>
      <c r="AS18" s="93"/>
      <c r="AT18" s="93"/>
      <c r="AU18" s="32"/>
      <c r="AV18" s="32"/>
      <c r="AW18" s="32"/>
      <c r="BD18" s="32"/>
    </row>
    <row r="19" spans="1:68" x14ac:dyDescent="0.25">
      <c r="A19" s="88">
        <v>2024</v>
      </c>
      <c r="B19" s="120">
        <v>54826.867208328862</v>
      </c>
      <c r="C19" s="120">
        <v>130.71939450674998</v>
      </c>
      <c r="D19" s="105"/>
      <c r="E19" s="32"/>
      <c r="F19" s="32" t="s">
        <v>195</v>
      </c>
      <c r="G19" s="179">
        <v>57379.118437812736</v>
      </c>
      <c r="H19" s="180">
        <v>130.1440193267137</v>
      </c>
      <c r="I19" s="262">
        <v>54826.867208328862</v>
      </c>
      <c r="J19" s="262">
        <v>130.71939450674998</v>
      </c>
      <c r="K19" s="240">
        <v>87375.544354738697</v>
      </c>
      <c r="L19" s="240">
        <v>127.95534223752206</v>
      </c>
      <c r="M19" s="240">
        <v>189308.20073423529</v>
      </c>
      <c r="N19" s="241">
        <v>118.22916774701167</v>
      </c>
      <c r="O19" s="241">
        <v>21155.623405025628</v>
      </c>
      <c r="P19" s="241">
        <v>112.37652446725647</v>
      </c>
      <c r="Q19" s="242">
        <v>7938.99880656202</v>
      </c>
      <c r="R19" s="242">
        <v>106.22198247004152</v>
      </c>
      <c r="S19" s="242">
        <v>1238.0602358789849</v>
      </c>
      <c r="T19" s="242">
        <v>60.292169770591414</v>
      </c>
      <c r="U19" s="242">
        <v>282.36597196120454</v>
      </c>
      <c r="V19" s="242">
        <v>13.138003041844204</v>
      </c>
      <c r="W19" s="91"/>
      <c r="X19" s="91"/>
      <c r="Y19" s="91"/>
      <c r="Z19" s="50"/>
      <c r="AB19" s="88" t="s">
        <v>167</v>
      </c>
      <c r="AC19" s="181">
        <v>19546.544825953002</v>
      </c>
      <c r="AD19" s="181">
        <v>0</v>
      </c>
      <c r="AE19" s="181">
        <v>13647.143545820103</v>
      </c>
      <c r="AF19" s="181">
        <v>0</v>
      </c>
      <c r="AG19" s="229">
        <v>16361.738160666389</v>
      </c>
      <c r="AH19" s="229">
        <v>0</v>
      </c>
      <c r="AI19" s="229">
        <v>20537.715589325016</v>
      </c>
      <c r="AJ19" s="229">
        <v>0</v>
      </c>
      <c r="AK19" s="229">
        <v>12697.76473393412</v>
      </c>
      <c r="AL19" s="229">
        <v>0</v>
      </c>
      <c r="AM19" s="229">
        <v>6640.4444444444462</v>
      </c>
      <c r="AN19" s="229">
        <v>0</v>
      </c>
      <c r="AO19" s="229">
        <v>0</v>
      </c>
      <c r="AP19" s="229">
        <v>0</v>
      </c>
      <c r="AQ19" s="92">
        <v>0</v>
      </c>
      <c r="AR19" s="93">
        <v>0</v>
      </c>
      <c r="AS19" s="93"/>
      <c r="AT19" s="93"/>
      <c r="AU19" s="32"/>
      <c r="AV19" s="32"/>
      <c r="AW19" s="32"/>
      <c r="BD19" s="32"/>
    </row>
    <row r="20" spans="1:68" ht="27" customHeight="1" x14ac:dyDescent="0.25">
      <c r="A20" s="88">
        <v>2025</v>
      </c>
      <c r="B20" s="270">
        <v>87375.544354738697</v>
      </c>
      <c r="C20" s="270">
        <v>127.95534223752206</v>
      </c>
      <c r="D20" s="89"/>
      <c r="E20" s="32"/>
      <c r="F20" s="32" t="s">
        <v>83</v>
      </c>
      <c r="G20" s="179">
        <v>28597.187327013424</v>
      </c>
      <c r="H20" s="180">
        <v>96.00533608296891</v>
      </c>
      <c r="I20" s="262">
        <v>36598.278251564181</v>
      </c>
      <c r="J20" s="262">
        <v>96.06220686135859</v>
      </c>
      <c r="K20" s="240">
        <v>45993.140379375916</v>
      </c>
      <c r="L20" s="240">
        <v>98.090262821720785</v>
      </c>
      <c r="M20" s="240">
        <v>151598.00018015047</v>
      </c>
      <c r="N20" s="241">
        <v>93.891960168435247</v>
      </c>
      <c r="O20" s="241">
        <v>16362.709057737778</v>
      </c>
      <c r="P20" s="241">
        <v>93.892292248435254</v>
      </c>
      <c r="Q20" s="242">
        <v>7715.4271697177792</v>
      </c>
      <c r="R20" s="242">
        <v>93.892628298435255</v>
      </c>
      <c r="S20" s="242">
        <v>1074.9827252733332</v>
      </c>
      <c r="T20" s="242">
        <v>54.045199127666024</v>
      </c>
      <c r="U20" s="242">
        <v>245.50663916250002</v>
      </c>
      <c r="V20" s="242">
        <v>10.63834708445895</v>
      </c>
      <c r="W20" s="91"/>
      <c r="X20" s="91"/>
      <c r="Y20" s="91"/>
      <c r="Z20" s="50"/>
      <c r="AB20" s="88" t="s">
        <v>169</v>
      </c>
      <c r="AC20" s="181"/>
      <c r="AD20" s="181"/>
      <c r="AE20" s="181"/>
      <c r="AF20" s="181"/>
      <c r="AG20" s="92">
        <v>0</v>
      </c>
      <c r="AH20" s="92"/>
      <c r="AI20" s="92"/>
      <c r="AJ20" s="92"/>
      <c r="AK20" s="92"/>
      <c r="AL20" s="92"/>
      <c r="AM20" s="92"/>
      <c r="AN20" s="92"/>
      <c r="AO20" s="92"/>
      <c r="AP20" s="92"/>
      <c r="AQ20" s="92"/>
      <c r="AR20" s="93"/>
      <c r="AS20" s="93"/>
      <c r="AT20" s="93"/>
      <c r="AU20" s="32"/>
      <c r="AV20" s="32"/>
      <c r="AW20" s="32"/>
      <c r="BD20" s="44" t="s">
        <v>232</v>
      </c>
      <c r="BE20" s="46" t="s">
        <v>85</v>
      </c>
      <c r="BF20" s="46" t="s">
        <v>86</v>
      </c>
      <c r="BG20" s="47" t="s">
        <v>87</v>
      </c>
      <c r="BH20" s="47" t="s">
        <v>88</v>
      </c>
      <c r="BI20" s="47" t="s">
        <v>89</v>
      </c>
      <c r="BJ20" s="46" t="s">
        <v>98</v>
      </c>
    </row>
    <row r="21" spans="1:68" ht="18" x14ac:dyDescent="0.25">
      <c r="A21" s="88">
        <v>2026</v>
      </c>
      <c r="B21" s="270">
        <v>189308.20073423529</v>
      </c>
      <c r="C21" s="270">
        <v>118.22916774701167</v>
      </c>
      <c r="D21" s="89"/>
      <c r="E21" s="32"/>
      <c r="F21" s="32" t="s">
        <v>84</v>
      </c>
      <c r="G21" s="179">
        <v>28781.931110799313</v>
      </c>
      <c r="H21" s="180">
        <v>34.138683243744772</v>
      </c>
      <c r="I21" s="262">
        <v>18228.588956764681</v>
      </c>
      <c r="J21" s="262">
        <v>34.657187645391396</v>
      </c>
      <c r="K21" s="240">
        <v>41382.403975362788</v>
      </c>
      <c r="L21" s="240">
        <v>29.865079415801283</v>
      </c>
      <c r="M21" s="240">
        <v>37710.200554084855</v>
      </c>
      <c r="N21" s="241">
        <v>24.337207578576411</v>
      </c>
      <c r="O21" s="241">
        <v>4792.9143472878532</v>
      </c>
      <c r="P21" s="241">
        <v>18.484232218821223</v>
      </c>
      <c r="Q21" s="242">
        <v>223.57163684424063</v>
      </c>
      <c r="R21" s="242">
        <v>12.329354171606282</v>
      </c>
      <c r="S21" s="242">
        <v>163.07751060565161</v>
      </c>
      <c r="T21" s="242">
        <v>6.2469706429253922</v>
      </c>
      <c r="U21" s="242">
        <v>36.8593327987045</v>
      </c>
      <c r="V21" s="242">
        <v>2.4996559573852526</v>
      </c>
      <c r="W21" s="91"/>
      <c r="X21" s="91"/>
      <c r="Y21" s="91"/>
      <c r="Z21" s="50"/>
      <c r="AB21" s="88" t="s">
        <v>168</v>
      </c>
      <c r="AC21" s="181">
        <v>0</v>
      </c>
      <c r="AD21" s="181">
        <v>25.615006634405987</v>
      </c>
      <c r="AE21" s="181">
        <v>0</v>
      </c>
      <c r="AF21" s="181">
        <v>26.965765376749996</v>
      </c>
      <c r="AG21" s="229">
        <v>0</v>
      </c>
      <c r="AH21" s="229">
        <v>28.784206562906679</v>
      </c>
      <c r="AI21" s="229">
        <v>0</v>
      </c>
      <c r="AJ21" s="229">
        <v>23.640525535473195</v>
      </c>
      <c r="AK21" s="229">
        <v>0</v>
      </c>
      <c r="AL21" s="229">
        <v>22.370375717256465</v>
      </c>
      <c r="AM21" s="229">
        <v>0</v>
      </c>
      <c r="AN21" s="229">
        <v>20.798327181579985</v>
      </c>
      <c r="AO21" s="229">
        <v>0</v>
      </c>
      <c r="AP21" s="229">
        <v>19.298777174437564</v>
      </c>
      <c r="AQ21" s="229">
        <v>0</v>
      </c>
      <c r="AR21" s="230">
        <v>13.138003041844204</v>
      </c>
      <c r="AS21" s="93"/>
      <c r="AT21" s="93"/>
      <c r="AU21" s="32"/>
      <c r="AV21" s="32"/>
      <c r="AW21" s="32"/>
      <c r="BD21" s="46" t="s">
        <v>45</v>
      </c>
      <c r="BE21" s="76">
        <f>+BE22/$BJ$22</f>
        <v>2.7687192507190668E-3</v>
      </c>
      <c r="BF21" s="76">
        <f t="shared" ref="BF21:BJ21" si="17">+BF22/$BJ$22</f>
        <v>4.5672811047536781E-2</v>
      </c>
      <c r="BG21" s="76">
        <f t="shared" si="17"/>
        <v>0</v>
      </c>
      <c r="BH21" s="76">
        <f t="shared" si="17"/>
        <v>0.26985097943423847</v>
      </c>
      <c r="BI21" s="76">
        <f t="shared" si="17"/>
        <v>0.68170749026750566</v>
      </c>
      <c r="BJ21" s="76">
        <f t="shared" si="17"/>
        <v>1</v>
      </c>
      <c r="BP21" s="182" t="s">
        <v>199</v>
      </c>
    </row>
    <row r="22" spans="1:68" ht="16.5" x14ac:dyDescent="0.25">
      <c r="A22" s="88">
        <v>2027</v>
      </c>
      <c r="B22" s="270">
        <v>21155.623405025628</v>
      </c>
      <c r="C22" s="270">
        <v>112.37652446725647</v>
      </c>
      <c r="D22" s="89"/>
      <c r="E22" s="32"/>
      <c r="F22" s="32"/>
      <c r="G22" s="88"/>
      <c r="H22" s="89"/>
      <c r="I22" s="89"/>
      <c r="J22" s="89"/>
      <c r="K22" s="89"/>
      <c r="L22" s="89"/>
      <c r="M22" s="89"/>
      <c r="N22" s="90"/>
      <c r="O22" s="90"/>
      <c r="P22" s="90"/>
      <c r="Q22" s="91"/>
      <c r="R22" s="91"/>
      <c r="S22" s="91"/>
      <c r="T22" s="91"/>
      <c r="U22" s="91"/>
      <c r="V22" s="91"/>
      <c r="W22" s="91"/>
      <c r="X22" s="91"/>
      <c r="Y22" s="91"/>
      <c r="Z22" s="50"/>
      <c r="AB22" s="88" t="s">
        <v>170</v>
      </c>
      <c r="AC22" s="181">
        <v>22662.240446979886</v>
      </c>
      <c r="AD22" s="181">
        <v>104.5290126923077</v>
      </c>
      <c r="AE22" s="181">
        <v>39408.164237529709</v>
      </c>
      <c r="AF22" s="181">
        <v>103.75362912999999</v>
      </c>
      <c r="AG22" s="229">
        <v>70397.184498919756</v>
      </c>
      <c r="AH22" s="229">
        <v>99.171135674615385</v>
      </c>
      <c r="AI22" s="229">
        <v>168296.56685595476</v>
      </c>
      <c r="AJ22" s="229">
        <v>94.58864221153847</v>
      </c>
      <c r="AK22" s="229">
        <v>8059.9146448588235</v>
      </c>
      <c r="AL22" s="229">
        <v>90.006148750000008</v>
      </c>
      <c r="AM22" s="229">
        <v>926.11286937159196</v>
      </c>
      <c r="AN22" s="229">
        <v>85.423655288461546</v>
      </c>
      <c r="AO22" s="229">
        <v>888.18761035488126</v>
      </c>
      <c r="AP22" s="229">
        <v>40.993392596153853</v>
      </c>
      <c r="AQ22" s="229">
        <v>0</v>
      </c>
      <c r="AR22" s="230">
        <v>0</v>
      </c>
      <c r="AS22" s="93"/>
      <c r="AT22" s="93"/>
      <c r="AU22" s="32"/>
      <c r="AV22" s="32"/>
      <c r="AW22" s="32"/>
      <c r="BD22" s="46" t="s">
        <v>97</v>
      </c>
      <c r="BE22" s="78">
        <f>+'Servicios Deuda Anual'!F9</f>
        <v>1.9361260493970562</v>
      </c>
      <c r="BF22" s="78">
        <f>+'Servicios Deuda Anual'!F14</f>
        <v>31.938348099165275</v>
      </c>
      <c r="BG22" s="78">
        <v>0</v>
      </c>
      <c r="BH22" s="78">
        <f>+'Servicios Deuda Anual'!F17</f>
        <v>188.70295737000001</v>
      </c>
      <c r="BI22" s="78">
        <f>+'Servicios Deuda Anual'!F33</f>
        <v>476.70836601913425</v>
      </c>
      <c r="BJ22" s="77">
        <f>SUM(BE22:BI22)</f>
        <v>699.28579753769657</v>
      </c>
      <c r="BP22" s="183" t="s">
        <v>200</v>
      </c>
    </row>
    <row r="23" spans="1:68" ht="15.75" x14ac:dyDescent="0.25">
      <c r="A23" s="88">
        <v>2028</v>
      </c>
      <c r="B23" s="270">
        <v>7938.99880656202</v>
      </c>
      <c r="C23" s="270">
        <v>106.22198247004152</v>
      </c>
      <c r="D23" s="89"/>
      <c r="E23" s="32"/>
      <c r="F23" s="32"/>
      <c r="G23" s="88"/>
      <c r="H23" s="89"/>
      <c r="I23" s="88"/>
      <c r="J23" s="89"/>
      <c r="K23" s="88"/>
      <c r="L23" s="89"/>
      <c r="M23" s="88"/>
      <c r="N23" s="89"/>
      <c r="O23" s="88"/>
      <c r="P23" s="89"/>
      <c r="Q23" s="88"/>
      <c r="R23" s="89"/>
      <c r="S23" s="88"/>
      <c r="T23" s="89"/>
      <c r="U23" s="88"/>
      <c r="V23" s="89"/>
      <c r="W23" s="91"/>
      <c r="X23" s="91"/>
      <c r="Y23" s="91"/>
      <c r="Z23" s="50"/>
      <c r="AB23" s="88"/>
      <c r="AC23" s="181"/>
      <c r="AD23" s="181"/>
      <c r="AE23" s="181"/>
      <c r="AF23" s="181"/>
      <c r="AG23" s="92"/>
      <c r="AH23" s="92"/>
      <c r="AI23" s="92"/>
      <c r="AJ23" s="92"/>
      <c r="AK23" s="92"/>
      <c r="AL23" s="92"/>
      <c r="AM23" s="92"/>
      <c r="AN23" s="92"/>
      <c r="AO23" s="92"/>
      <c r="AP23" s="92"/>
      <c r="AQ23" s="92"/>
      <c r="AR23" s="93"/>
      <c r="AS23" s="93"/>
      <c r="AT23" s="93"/>
      <c r="AU23" s="32"/>
      <c r="AV23" s="32"/>
      <c r="AW23" s="32"/>
      <c r="BD23" s="32"/>
      <c r="BP23" s="183" t="s">
        <v>223</v>
      </c>
    </row>
    <row r="24" spans="1:68" x14ac:dyDescent="0.25">
      <c r="A24" s="88">
        <v>2029</v>
      </c>
      <c r="B24" s="270">
        <v>1238.0602358789849</v>
      </c>
      <c r="C24" s="270">
        <v>60.292169770591414</v>
      </c>
      <c r="D24" s="89"/>
      <c r="E24" s="32"/>
      <c r="F24" s="32"/>
      <c r="G24" s="88"/>
      <c r="H24" s="88"/>
      <c r="I24" s="88"/>
      <c r="J24" s="88"/>
      <c r="K24" s="88"/>
      <c r="L24" s="88"/>
      <c r="M24" s="88"/>
      <c r="N24" s="88"/>
      <c r="O24" s="88"/>
      <c r="P24" s="88"/>
      <c r="Q24" s="88"/>
      <c r="R24" s="88"/>
      <c r="S24" s="88"/>
      <c r="T24" s="88"/>
      <c r="U24" s="88"/>
      <c r="V24" s="88"/>
      <c r="W24" s="91"/>
      <c r="X24" s="91"/>
      <c r="Y24" s="91"/>
      <c r="Z24" s="50"/>
      <c r="AB24" s="88"/>
      <c r="AC24" s="181" t="b">
        <f>+SUM(AC18:AC22)=G19</f>
        <v>1</v>
      </c>
      <c r="AD24" s="181" t="b">
        <f t="shared" ref="AD24:AP24" si="18">+SUM(AD18:AD22)=H19</f>
        <v>1</v>
      </c>
      <c r="AE24" s="181" t="b">
        <f t="shared" si="18"/>
        <v>1</v>
      </c>
      <c r="AF24" s="181" t="b">
        <f t="shared" si="18"/>
        <v>1</v>
      </c>
      <c r="AG24" s="243" t="b">
        <f>+ROUND(SUM(AG18:AG22),2)=ROUND(K19,2)</f>
        <v>1</v>
      </c>
      <c r="AH24" s="92" t="b">
        <f t="shared" si="18"/>
        <v>1</v>
      </c>
      <c r="AI24" s="243" t="b">
        <f t="shared" si="18"/>
        <v>1</v>
      </c>
      <c r="AJ24" s="92" t="b">
        <f t="shared" si="18"/>
        <v>1</v>
      </c>
      <c r="AK24" s="92" t="b">
        <f t="shared" si="18"/>
        <v>1</v>
      </c>
      <c r="AL24" s="92" t="b">
        <f t="shared" si="18"/>
        <v>1</v>
      </c>
      <c r="AM24" s="92" t="b">
        <f t="shared" si="18"/>
        <v>1</v>
      </c>
      <c r="AN24" s="92" t="b">
        <f t="shared" si="18"/>
        <v>1</v>
      </c>
      <c r="AO24" s="92" t="b">
        <f t="shared" si="18"/>
        <v>1</v>
      </c>
      <c r="AP24" s="92" t="b">
        <f t="shared" si="18"/>
        <v>1</v>
      </c>
      <c r="AQ24" s="92" t="b">
        <f>+SUM(AQ18:AQ22)=U19</f>
        <v>1</v>
      </c>
      <c r="AR24" s="92" t="b">
        <f>+SUM(AR18:AR22)=V19</f>
        <v>1</v>
      </c>
      <c r="AS24" s="93"/>
      <c r="AT24" s="93"/>
      <c r="AU24" s="32"/>
      <c r="AV24" s="32"/>
      <c r="AW24" s="32"/>
      <c r="BD24" s="32"/>
      <c r="BI24" s="85" t="s">
        <v>137</v>
      </c>
      <c r="BJ24" s="86">
        <f>+BJ22-'Servicios Deuda Anual'!$F$44</f>
        <v>0</v>
      </c>
    </row>
    <row r="25" spans="1:68" x14ac:dyDescent="0.25">
      <c r="A25" s="88" t="s">
        <v>164</v>
      </c>
      <c r="B25" s="70">
        <v>282.36597196120454</v>
      </c>
      <c r="C25" s="70">
        <v>13.138003041844204</v>
      </c>
      <c r="D25" s="89"/>
      <c r="E25" s="32"/>
      <c r="F25" s="32"/>
      <c r="G25" s="235">
        <f>+G20/G19</f>
        <v>0.49839014794218117</v>
      </c>
      <c r="H25" s="235">
        <f t="shared" ref="H25:I25" si="19">+H20/H19</f>
        <v>0.73768534719952827</v>
      </c>
      <c r="I25" s="235">
        <f t="shared" si="19"/>
        <v>0.66752452064239887</v>
      </c>
      <c r="J25" s="235">
        <f t="shared" ref="J25:V25" si="20">+J20/J19</f>
        <v>0.73487340745292551</v>
      </c>
      <c r="K25" s="235">
        <f t="shared" si="20"/>
        <v>0.52638459329817655</v>
      </c>
      <c r="L25" s="235">
        <f t="shared" si="20"/>
        <v>0.76659763560037164</v>
      </c>
      <c r="M25" s="235">
        <f t="shared" si="20"/>
        <v>0.80079996319322078</v>
      </c>
      <c r="N25" s="235">
        <f t="shared" si="20"/>
        <v>0.79415225496086128</v>
      </c>
      <c r="O25" s="235">
        <f t="shared" si="20"/>
        <v>0.77344490136134358</v>
      </c>
      <c r="P25" s="235">
        <f t="shared" si="20"/>
        <v>0.8355151816053269</v>
      </c>
      <c r="Q25" s="235">
        <f t="shared" si="20"/>
        <v>0.97183881213592749</v>
      </c>
      <c r="R25" s="235">
        <f t="shared" si="20"/>
        <v>0.88392841213367868</v>
      </c>
      <c r="S25" s="235">
        <f t="shared" si="20"/>
        <v>0.86827982526240199</v>
      </c>
      <c r="T25" s="235">
        <f t="shared" si="20"/>
        <v>0.89638835910708159</v>
      </c>
      <c r="U25" s="235">
        <f t="shared" si="20"/>
        <v>0.86946255406522999</v>
      </c>
      <c r="V25" s="235">
        <f t="shared" si="20"/>
        <v>0.80973851585938028</v>
      </c>
      <c r="W25" s="91"/>
      <c r="X25" s="91"/>
      <c r="Y25" s="91"/>
      <c r="Z25" s="50"/>
      <c r="AB25" s="88"/>
      <c r="AC25" s="92"/>
      <c r="AD25" s="92"/>
      <c r="AE25" s="92"/>
      <c r="AF25" s="92"/>
      <c r="AG25" s="92"/>
      <c r="AH25" s="92"/>
      <c r="AI25" s="92"/>
      <c r="AJ25" s="92"/>
      <c r="AK25" s="92"/>
      <c r="AL25" s="92"/>
      <c r="AM25" s="92"/>
      <c r="AN25" s="92"/>
      <c r="AO25" s="92"/>
      <c r="AP25" s="92"/>
      <c r="AQ25" s="92"/>
      <c r="AR25" s="93"/>
      <c r="AS25" s="93"/>
      <c r="AT25" s="93"/>
      <c r="AU25" s="32"/>
      <c r="AV25" s="32"/>
      <c r="AW25" s="32"/>
      <c r="BD25" s="32"/>
    </row>
    <row r="26" spans="1:68" x14ac:dyDescent="0.25">
      <c r="B26" s="89"/>
      <c r="C26" s="89"/>
      <c r="D26" s="89"/>
      <c r="E26" s="32"/>
      <c r="F26" s="32"/>
      <c r="G26" s="235">
        <f>+G21/G20</f>
        <v>1.0064602081901732</v>
      </c>
      <c r="H26" s="235">
        <f t="shared" ref="H26" si="21">+H21/H20</f>
        <v>0.35559151851978033</v>
      </c>
      <c r="I26" s="235">
        <f>+I21/I19</f>
        <v>0.33247547935760113</v>
      </c>
      <c r="J26" s="235">
        <f t="shared" ref="J26:V26" si="22">+J21/J19</f>
        <v>0.26512659254707455</v>
      </c>
      <c r="K26" s="235">
        <f t="shared" si="22"/>
        <v>0.4736154067018235</v>
      </c>
      <c r="L26" s="235">
        <f t="shared" si="22"/>
        <v>0.23340236439962836</v>
      </c>
      <c r="M26" s="235">
        <f t="shared" si="22"/>
        <v>0.19920003680677942</v>
      </c>
      <c r="N26" s="235">
        <f t="shared" si="22"/>
        <v>0.20584774503913864</v>
      </c>
      <c r="O26" s="235">
        <f t="shared" si="22"/>
        <v>0.22655509863865658</v>
      </c>
      <c r="P26" s="235">
        <f t="shared" si="22"/>
        <v>0.16448481839467313</v>
      </c>
      <c r="Q26" s="235">
        <f t="shared" si="22"/>
        <v>2.8161187864072526E-2</v>
      </c>
      <c r="R26" s="235">
        <f t="shared" si="22"/>
        <v>0.11607158786632145</v>
      </c>
      <c r="S26" s="235">
        <f t="shared" si="22"/>
        <v>0.13172017473759792</v>
      </c>
      <c r="T26" s="235">
        <f t="shared" si="22"/>
        <v>0.10361164089291847</v>
      </c>
      <c r="U26" s="235">
        <f t="shared" si="22"/>
        <v>0.13053744593476993</v>
      </c>
      <c r="V26" s="235">
        <f t="shared" si="22"/>
        <v>0.19026148414061955</v>
      </c>
      <c r="W26" s="91"/>
      <c r="X26" s="91"/>
      <c r="Y26" s="91"/>
      <c r="Z26" s="50"/>
      <c r="AB26" s="88"/>
      <c r="AC26" s="92"/>
      <c r="AD26" s="92"/>
      <c r="AE26" s="92"/>
      <c r="AF26" s="92"/>
      <c r="AG26" s="92"/>
      <c r="AH26" s="92"/>
      <c r="AI26" s="92"/>
      <c r="AJ26" s="92"/>
      <c r="AK26" s="92"/>
      <c r="AL26" s="92"/>
      <c r="AM26" s="92"/>
      <c r="AN26" s="92"/>
      <c r="AO26" s="92"/>
      <c r="AP26" s="92"/>
      <c r="AQ26" s="92"/>
      <c r="AR26" s="93"/>
      <c r="AS26" s="93"/>
      <c r="AT26" s="93"/>
      <c r="AU26" s="32"/>
      <c r="AV26" s="32"/>
      <c r="AW26" s="32"/>
      <c r="BD26" s="32"/>
    </row>
    <row r="27" spans="1:68" x14ac:dyDescent="0.25">
      <c r="B27" s="89"/>
      <c r="C27" s="89"/>
      <c r="D27" s="89"/>
      <c r="E27" s="32"/>
      <c r="F27" s="32"/>
      <c r="G27" s="88"/>
      <c r="H27" s="89"/>
      <c r="I27" s="89"/>
      <c r="J27" s="89"/>
      <c r="K27" s="89"/>
      <c r="L27" s="89"/>
      <c r="M27" s="89"/>
      <c r="N27" s="90"/>
      <c r="O27" s="90"/>
      <c r="P27" s="90"/>
      <c r="Q27" s="91"/>
      <c r="R27" s="91"/>
      <c r="S27" s="91"/>
      <c r="T27" s="91"/>
      <c r="U27" s="91"/>
      <c r="V27" s="91"/>
      <c r="W27" s="91"/>
      <c r="X27" s="91"/>
      <c r="Y27" s="91"/>
      <c r="Z27" s="50"/>
      <c r="AB27" s="88"/>
      <c r="AC27" s="92"/>
      <c r="AD27" s="92"/>
      <c r="AE27" s="92"/>
      <c r="AF27" s="92"/>
      <c r="AG27" s="92"/>
      <c r="AH27" s="92"/>
      <c r="AI27" s="92"/>
      <c r="AJ27" s="92"/>
      <c r="AK27" s="92"/>
      <c r="AL27" s="92"/>
      <c r="AM27" s="92"/>
      <c r="AN27" s="92"/>
      <c r="AO27" s="92"/>
      <c r="AP27" s="92"/>
      <c r="AQ27" s="92"/>
      <c r="AR27" s="93"/>
      <c r="AS27" s="93"/>
      <c r="AT27" s="93"/>
      <c r="AU27" s="32"/>
      <c r="AV27" s="32"/>
      <c r="AW27" s="32"/>
      <c r="BD27" s="32"/>
    </row>
    <row r="28" spans="1:68" x14ac:dyDescent="0.25">
      <c r="B28" s="89"/>
      <c r="C28" s="89"/>
      <c r="D28" s="89"/>
      <c r="E28" s="32"/>
      <c r="F28" s="32"/>
      <c r="G28" s="88"/>
      <c r="H28" s="89"/>
      <c r="I28" s="89"/>
      <c r="J28" s="89"/>
      <c r="K28" s="89"/>
      <c r="L28" s="89"/>
      <c r="M28" s="89"/>
      <c r="N28" s="90"/>
      <c r="O28" s="90"/>
      <c r="P28" s="90"/>
      <c r="Q28" s="91"/>
      <c r="R28" s="91"/>
      <c r="S28" s="91"/>
      <c r="T28" s="91"/>
      <c r="U28" s="91"/>
      <c r="V28" s="91"/>
      <c r="W28" s="91"/>
      <c r="X28" s="91"/>
      <c r="Y28" s="91"/>
      <c r="Z28" s="50"/>
      <c r="AB28" s="88"/>
      <c r="AC28" s="92"/>
      <c r="AD28" s="92"/>
      <c r="AE28" s="92"/>
      <c r="AF28" s="92"/>
      <c r="AG28" s="92"/>
      <c r="AH28" s="92"/>
      <c r="AI28" s="92"/>
      <c r="AJ28" s="92"/>
      <c r="AK28" s="92"/>
      <c r="AL28" s="92"/>
      <c r="AM28" s="92"/>
      <c r="AN28" s="92"/>
      <c r="AO28" s="92"/>
      <c r="AP28" s="92"/>
      <c r="AQ28" s="92"/>
      <c r="AR28" s="93"/>
      <c r="AS28" s="93"/>
      <c r="AT28" s="93"/>
      <c r="AU28" s="32"/>
      <c r="AV28" s="32"/>
    </row>
    <row r="29" spans="1:68" x14ac:dyDescent="0.25">
      <c r="B29" s="89"/>
      <c r="C29" s="89"/>
      <c r="D29" s="89"/>
      <c r="E29" s="32"/>
      <c r="F29" s="32"/>
      <c r="G29" s="88"/>
      <c r="H29" s="89"/>
      <c r="I29" s="89"/>
      <c r="J29" s="89"/>
      <c r="K29" s="89"/>
      <c r="L29" s="89"/>
      <c r="M29" s="89"/>
      <c r="N29" s="90"/>
      <c r="O29" s="90"/>
      <c r="P29" s="90"/>
      <c r="Q29" s="91"/>
      <c r="R29" s="91"/>
      <c r="S29" s="91"/>
      <c r="T29" s="91"/>
      <c r="U29" s="91"/>
      <c r="V29" s="91"/>
      <c r="W29" s="91"/>
      <c r="X29" s="91"/>
      <c r="Y29" s="91"/>
      <c r="Z29" s="50"/>
      <c r="AB29" s="88"/>
      <c r="AC29" s="92"/>
      <c r="AD29" s="92"/>
      <c r="AE29" s="92"/>
      <c r="AF29" s="92"/>
      <c r="AG29" s="92"/>
      <c r="AH29" s="92"/>
      <c r="AI29" s="92"/>
      <c r="AJ29" s="92"/>
      <c r="AK29" s="92"/>
      <c r="AL29" s="92"/>
      <c r="AM29" s="92"/>
      <c r="AN29" s="92"/>
      <c r="AO29" s="92"/>
      <c r="AP29" s="92"/>
      <c r="AQ29" s="92"/>
      <c r="AR29" s="93"/>
      <c r="AS29" s="93"/>
      <c r="AT29" s="93"/>
      <c r="AU29" s="32"/>
      <c r="AV29" s="32"/>
    </row>
    <row r="30" spans="1:68" x14ac:dyDescent="0.25">
      <c r="P30" s="236"/>
      <c r="Q30" s="237"/>
      <c r="R30" s="237"/>
      <c r="S30" s="237"/>
      <c r="T30" s="237"/>
      <c r="U30" s="237"/>
      <c r="V30" s="237"/>
      <c r="W30" s="91"/>
      <c r="X30" s="91"/>
      <c r="Y30" s="91"/>
      <c r="Z30" s="50"/>
      <c r="AB30" s="88"/>
      <c r="AC30" s="92"/>
      <c r="AD30" s="92"/>
      <c r="AE30" s="92"/>
      <c r="AF30" s="92"/>
      <c r="AG30" s="92"/>
      <c r="AH30" s="92"/>
      <c r="AI30" s="92"/>
      <c r="AJ30" s="92"/>
      <c r="AK30" s="92"/>
      <c r="AL30" s="92"/>
      <c r="AM30" s="92"/>
      <c r="AN30" s="92"/>
      <c r="AO30" s="92"/>
      <c r="AP30" s="92"/>
      <c r="AQ30" s="92"/>
      <c r="AR30" s="93"/>
      <c r="AS30" s="93"/>
      <c r="AT30" s="93"/>
      <c r="AU30" s="32"/>
      <c r="AV30" s="32"/>
    </row>
    <row r="31" spans="1:68" x14ac:dyDescent="0.25">
      <c r="B31" s="89"/>
      <c r="C31" s="89"/>
      <c r="D31" s="89"/>
      <c r="G31" s="238"/>
      <c r="H31" s="235"/>
      <c r="I31" s="235"/>
      <c r="J31" s="235"/>
      <c r="K31" s="235"/>
      <c r="L31" s="235"/>
      <c r="M31" s="235"/>
      <c r="N31" s="239"/>
      <c r="O31" s="239"/>
      <c r="P31" s="239"/>
      <c r="Q31" s="91"/>
      <c r="R31" s="91"/>
      <c r="S31" s="91"/>
      <c r="T31" s="91"/>
      <c r="U31" s="91"/>
      <c r="V31" s="91"/>
      <c r="W31" s="91"/>
      <c r="X31" s="91"/>
      <c r="Y31" s="91"/>
      <c r="Z31" s="50"/>
      <c r="AB31" s="88"/>
      <c r="AC31" s="92"/>
      <c r="AD31" s="92"/>
      <c r="AE31" s="92"/>
      <c r="AF31" s="92"/>
      <c r="AG31" s="92"/>
      <c r="AH31" s="92"/>
      <c r="AI31" s="92"/>
      <c r="AJ31" s="92"/>
      <c r="AK31" s="92"/>
      <c r="AL31" s="92"/>
      <c r="AM31" s="92"/>
      <c r="AN31" s="92"/>
      <c r="AO31" s="92"/>
      <c r="AP31" s="92"/>
      <c r="AQ31" s="92"/>
      <c r="AR31" s="93"/>
      <c r="AS31" s="93"/>
      <c r="AT31" s="93"/>
      <c r="AU31" s="32"/>
      <c r="AV31" s="32"/>
    </row>
    <row r="32" spans="1:68" x14ac:dyDescent="0.25">
      <c r="B32" s="89"/>
      <c r="C32" s="89"/>
      <c r="D32" s="89"/>
      <c r="G32" s="238"/>
      <c r="H32" s="235"/>
      <c r="I32" s="235"/>
      <c r="J32" s="235"/>
      <c r="K32" s="235"/>
      <c r="L32" s="235"/>
      <c r="M32" s="235"/>
      <c r="N32" s="239"/>
      <c r="O32" s="239"/>
      <c r="P32" s="239"/>
      <c r="Q32" s="91"/>
      <c r="R32" s="91"/>
      <c r="S32" s="91"/>
      <c r="T32" s="91"/>
      <c r="U32" s="91"/>
      <c r="V32" s="91"/>
      <c r="W32" s="91"/>
      <c r="X32" s="91"/>
      <c r="Y32" s="91"/>
      <c r="Z32" s="50"/>
      <c r="AB32" s="88"/>
      <c r="AC32" s="92"/>
      <c r="AD32" s="92"/>
      <c r="AE32" s="92"/>
      <c r="AF32" s="92"/>
      <c r="AG32" s="92"/>
      <c r="AH32" s="92"/>
      <c r="AI32" s="92"/>
      <c r="AJ32" s="92"/>
      <c r="AK32" s="92"/>
      <c r="AL32" s="92"/>
      <c r="AM32" s="92"/>
      <c r="AN32" s="92"/>
      <c r="AO32" s="92"/>
      <c r="AP32" s="92"/>
      <c r="AQ32" s="92"/>
      <c r="AR32" s="93"/>
      <c r="AS32" s="93"/>
      <c r="AT32" s="93"/>
      <c r="AU32" s="32"/>
      <c r="AV32" s="32"/>
    </row>
    <row r="33" spans="1:68" x14ac:dyDescent="0.25">
      <c r="B33" s="89"/>
      <c r="C33" s="89"/>
      <c r="D33" s="89"/>
      <c r="G33" s="88"/>
      <c r="H33" s="89"/>
      <c r="I33" s="89"/>
      <c r="J33" s="89"/>
      <c r="K33" s="89"/>
      <c r="L33" s="89"/>
      <c r="M33" s="89"/>
      <c r="N33" s="90"/>
      <c r="O33" s="90"/>
      <c r="P33" s="90"/>
      <c r="Q33" s="91"/>
      <c r="R33" s="91"/>
      <c r="S33" s="91"/>
      <c r="T33" s="91"/>
      <c r="U33" s="91"/>
      <c r="V33" s="91"/>
      <c r="W33" s="91"/>
      <c r="X33" s="91"/>
      <c r="Y33" s="91"/>
      <c r="Z33" s="50"/>
      <c r="AB33" s="88"/>
      <c r="AC33" s="92"/>
      <c r="AD33" s="92"/>
      <c r="AE33" s="92"/>
      <c r="AF33" s="92"/>
      <c r="AG33" s="92"/>
      <c r="AH33" s="92"/>
      <c r="AI33" s="92"/>
      <c r="AJ33" s="92"/>
      <c r="AK33" s="92"/>
      <c r="AL33" s="92"/>
      <c r="AM33" s="92"/>
      <c r="AN33" s="92"/>
      <c r="AO33" s="92"/>
      <c r="AP33" s="92"/>
      <c r="AQ33" s="92"/>
      <c r="AR33" s="93"/>
      <c r="AS33" s="93"/>
      <c r="AT33" s="93"/>
      <c r="AU33" s="32"/>
      <c r="AV33" s="32"/>
    </row>
    <row r="34" spans="1:68" x14ac:dyDescent="0.25">
      <c r="A34" s="88"/>
      <c r="B34" s="89"/>
      <c r="C34" s="89"/>
      <c r="D34" s="89"/>
      <c r="G34" s="88"/>
      <c r="H34" s="89"/>
      <c r="I34" s="89"/>
      <c r="J34" s="89"/>
      <c r="K34" s="89"/>
      <c r="L34" s="89"/>
      <c r="M34" s="89"/>
      <c r="N34" s="90"/>
      <c r="O34" s="90"/>
      <c r="P34" s="90"/>
      <c r="Q34" s="91"/>
      <c r="R34" s="91"/>
      <c r="S34" s="91"/>
      <c r="T34" s="91"/>
      <c r="U34" s="91"/>
      <c r="V34" s="91"/>
      <c r="W34" s="91"/>
      <c r="X34" s="91"/>
      <c r="Y34" s="91"/>
      <c r="Z34" s="50"/>
      <c r="AB34" s="88"/>
      <c r="AC34" s="92"/>
      <c r="AD34" s="92"/>
      <c r="AE34" s="92"/>
      <c r="AF34" s="92"/>
      <c r="AG34" s="92"/>
      <c r="AH34" s="92"/>
      <c r="AI34" s="92"/>
      <c r="AJ34" s="92"/>
      <c r="AK34" s="92"/>
      <c r="AL34" s="92"/>
      <c r="AM34" s="92"/>
      <c r="AN34" s="92"/>
      <c r="AO34" s="92"/>
      <c r="AP34" s="92"/>
      <c r="AQ34" s="92"/>
      <c r="AR34" s="93"/>
      <c r="AS34" s="93"/>
      <c r="AT34" s="93"/>
      <c r="AU34" s="32"/>
      <c r="AV34" s="32"/>
    </row>
    <row r="35" spans="1:68" x14ac:dyDescent="0.25">
      <c r="A35" s="88"/>
      <c r="B35" s="89"/>
      <c r="C35" s="89"/>
      <c r="D35" s="89"/>
      <c r="G35" s="88"/>
      <c r="H35" s="89"/>
      <c r="I35" s="89"/>
      <c r="J35" s="89"/>
      <c r="K35" s="89"/>
      <c r="L35" s="89"/>
      <c r="M35" s="89"/>
      <c r="N35" s="90"/>
      <c r="O35" s="90"/>
      <c r="P35" s="90"/>
      <c r="Q35" s="91"/>
      <c r="R35" s="91"/>
      <c r="S35" s="91"/>
      <c r="T35" s="91"/>
      <c r="U35" s="91"/>
      <c r="V35" s="91"/>
      <c r="W35" s="91"/>
      <c r="X35" s="91"/>
      <c r="Y35" s="91"/>
      <c r="Z35" s="50"/>
      <c r="AB35" s="88"/>
      <c r="AC35" s="92"/>
      <c r="AD35" s="92"/>
      <c r="AE35" s="92"/>
      <c r="AF35" s="92"/>
      <c r="AG35" s="92"/>
      <c r="AH35" s="92"/>
      <c r="AI35" s="92"/>
      <c r="AJ35" s="92"/>
      <c r="AK35" s="92"/>
      <c r="AL35" s="92"/>
      <c r="AM35" s="92"/>
      <c r="AN35" s="92"/>
      <c r="AO35" s="92"/>
      <c r="AP35" s="92"/>
      <c r="AQ35" s="92"/>
      <c r="AR35" s="93"/>
      <c r="AS35" s="93"/>
      <c r="AT35" s="93"/>
      <c r="AU35" s="32"/>
      <c r="AV35" s="32"/>
    </row>
    <row r="36" spans="1:68" x14ac:dyDescent="0.25">
      <c r="K36" s="235"/>
      <c r="L36" s="235"/>
    </row>
    <row r="37" spans="1:68" x14ac:dyDescent="0.25">
      <c r="H37" s="235"/>
      <c r="I37" s="235"/>
      <c r="J37" s="235"/>
      <c r="K37" s="235"/>
      <c r="L37" s="235"/>
      <c r="N37" s="235"/>
      <c r="O37" s="239"/>
      <c r="P37" s="239"/>
      <c r="Q37" s="91"/>
      <c r="R37" s="91"/>
      <c r="T37" s="91"/>
    </row>
    <row r="38" spans="1:68" x14ac:dyDescent="0.25">
      <c r="H38" s="235"/>
      <c r="I38" s="235"/>
      <c r="L38" s="239"/>
    </row>
    <row r="39" spans="1:68" x14ac:dyDescent="0.25">
      <c r="H39" s="235"/>
      <c r="I39" s="235"/>
      <c r="L39" s="91"/>
    </row>
    <row r="40" spans="1:68" ht="18" x14ac:dyDescent="0.25">
      <c r="H40" s="239"/>
      <c r="I40" s="239"/>
      <c r="L40" s="91"/>
      <c r="BP40" s="182" t="s">
        <v>202</v>
      </c>
    </row>
    <row r="41" spans="1:68" ht="15.75" x14ac:dyDescent="0.25">
      <c r="H41" s="239"/>
      <c r="I41" s="239"/>
      <c r="L41" s="91"/>
      <c r="BP41" s="183" t="s">
        <v>205</v>
      </c>
    </row>
    <row r="42" spans="1:68" ht="15.75" x14ac:dyDescent="0.25">
      <c r="H42" s="91"/>
      <c r="I42" s="91"/>
      <c r="BP42" s="183" t="s">
        <v>222</v>
      </c>
    </row>
    <row r="43" spans="1:68" x14ac:dyDescent="0.25">
      <c r="H43" s="91"/>
      <c r="I43" s="91"/>
    </row>
    <row r="44" spans="1:68" x14ac:dyDescent="0.25">
      <c r="H44" s="91"/>
      <c r="I44" s="91"/>
    </row>
    <row r="48" spans="1:68" x14ac:dyDescent="0.25">
      <c r="BJ48" s="273"/>
      <c r="BK48" s="273"/>
    </row>
    <row r="49" spans="61:68" x14ac:dyDescent="0.25">
      <c r="BJ49" s="273"/>
      <c r="BK49" s="273"/>
    </row>
    <row r="50" spans="61:68" x14ac:dyDescent="0.25">
      <c r="BJ50" s="273"/>
      <c r="BK50" s="273"/>
    </row>
    <row r="51" spans="61:68" x14ac:dyDescent="0.25">
      <c r="BJ51" s="273"/>
      <c r="BK51" s="273"/>
    </row>
    <row r="52" spans="61:68" x14ac:dyDescent="0.25">
      <c r="BJ52" s="273"/>
      <c r="BK52" s="273"/>
    </row>
    <row r="53" spans="61:68" x14ac:dyDescent="0.25">
      <c r="BJ53" s="274"/>
      <c r="BK53" s="274"/>
    </row>
    <row r="58" spans="61:68" ht="18" x14ac:dyDescent="0.25">
      <c r="BI58">
        <v>2023</v>
      </c>
      <c r="BJ58" s="245">
        <v>57379.118437812736</v>
      </c>
      <c r="BK58" s="246">
        <v>130.1440193267137</v>
      </c>
      <c r="BP58" s="182" t="s">
        <v>203</v>
      </c>
    </row>
    <row r="59" spans="61:68" ht="15.75" x14ac:dyDescent="0.25">
      <c r="BI59">
        <f t="shared" ref="BI59:BI64" si="23">+BI58+1</f>
        <v>2024</v>
      </c>
      <c r="BJ59" s="245">
        <v>54826.867208328862</v>
      </c>
      <c r="BK59" s="246">
        <v>130.71939450674998</v>
      </c>
      <c r="BP59" s="183" t="s">
        <v>204</v>
      </c>
    </row>
    <row r="60" spans="61:68" ht="15.75" x14ac:dyDescent="0.25">
      <c r="BI60">
        <f t="shared" si="23"/>
        <v>2025</v>
      </c>
      <c r="BJ60" s="270">
        <v>87375.544354738697</v>
      </c>
      <c r="BK60" s="270">
        <v>127.95534223752206</v>
      </c>
      <c r="BP60" s="183" t="s">
        <v>222</v>
      </c>
    </row>
    <row r="61" spans="61:68" x14ac:dyDescent="0.25">
      <c r="BI61">
        <f t="shared" si="23"/>
        <v>2026</v>
      </c>
      <c r="BJ61" s="270">
        <v>189308.20073423529</v>
      </c>
      <c r="BK61" s="270">
        <v>118.22916774701167</v>
      </c>
    </row>
    <row r="62" spans="61:68" x14ac:dyDescent="0.25">
      <c r="BI62">
        <f t="shared" si="23"/>
        <v>2027</v>
      </c>
      <c r="BJ62" s="270">
        <v>21155.623405025628</v>
      </c>
      <c r="BK62" s="270">
        <v>112.37652446725647</v>
      </c>
    </row>
    <row r="63" spans="61:68" x14ac:dyDescent="0.25">
      <c r="BI63">
        <f t="shared" si="23"/>
        <v>2028</v>
      </c>
      <c r="BJ63" s="270">
        <v>7938.99880656202</v>
      </c>
      <c r="BK63" s="270">
        <v>106.22198247004152</v>
      </c>
    </row>
    <row r="64" spans="61:68" x14ac:dyDescent="0.25">
      <c r="BI64">
        <f t="shared" si="23"/>
        <v>2029</v>
      </c>
      <c r="BJ64" s="270">
        <v>1238.0602358789849</v>
      </c>
      <c r="BK64" s="270">
        <v>60.292169770591414</v>
      </c>
    </row>
    <row r="65" spans="61:63" x14ac:dyDescent="0.25">
      <c r="BI65" t="s">
        <v>196</v>
      </c>
      <c r="BJ65" s="70">
        <v>282.36597196120454</v>
      </c>
      <c r="BK65" s="70">
        <v>13.138003041844204</v>
      </c>
    </row>
    <row r="94" spans="59:69" ht="18" x14ac:dyDescent="0.25">
      <c r="BI94" t="s">
        <v>174</v>
      </c>
      <c r="BJ94" t="s">
        <v>175</v>
      </c>
      <c r="BQ94" s="182" t="s">
        <v>225</v>
      </c>
    </row>
    <row r="95" spans="59:69" ht="18" x14ac:dyDescent="0.25">
      <c r="BG95" s="264">
        <v>2023</v>
      </c>
      <c r="BH95" s="265">
        <v>57379.118437812736</v>
      </c>
      <c r="BI95" s="266">
        <v>0.49839014794218117</v>
      </c>
      <c r="BJ95" s="266">
        <v>0.50160985205781883</v>
      </c>
      <c r="BQ95" s="182" t="s">
        <v>226</v>
      </c>
    </row>
    <row r="96" spans="59:69" ht="15.75" x14ac:dyDescent="0.25">
      <c r="BG96" s="264">
        <f t="shared" ref="BG96:BG101" si="24">+BG95+1</f>
        <v>2024</v>
      </c>
      <c r="BH96" s="265">
        <v>54826.867208328862</v>
      </c>
      <c r="BI96" s="266">
        <v>0.66752452064239887</v>
      </c>
      <c r="BJ96" s="266">
        <v>0.33247547935760113</v>
      </c>
      <c r="BQ96" s="183" t="s">
        <v>208</v>
      </c>
    </row>
    <row r="97" spans="56:72" ht="15.75" x14ac:dyDescent="0.25">
      <c r="BG97">
        <f t="shared" si="24"/>
        <v>2025</v>
      </c>
      <c r="BH97" s="245">
        <v>87375.544354738697</v>
      </c>
      <c r="BI97" s="119">
        <v>0.52638459329817655</v>
      </c>
      <c r="BJ97" s="276">
        <v>0.4736154067018235</v>
      </c>
      <c r="BQ97" s="183" t="s">
        <v>227</v>
      </c>
    </row>
    <row r="98" spans="56:72" x14ac:dyDescent="0.25">
      <c r="BG98">
        <f t="shared" si="24"/>
        <v>2026</v>
      </c>
      <c r="BH98" s="245">
        <v>189308.20073423529</v>
      </c>
      <c r="BI98" s="119">
        <v>0.80079996319322067</v>
      </c>
      <c r="BJ98" s="276">
        <v>0.19920003680677939</v>
      </c>
    </row>
    <row r="99" spans="56:72" x14ac:dyDescent="0.25">
      <c r="BG99">
        <f t="shared" si="24"/>
        <v>2027</v>
      </c>
      <c r="BH99" s="245">
        <v>21155.623405025628</v>
      </c>
      <c r="BI99" s="119">
        <v>0.77344490136134347</v>
      </c>
      <c r="BJ99" s="276">
        <v>0.22655509863865655</v>
      </c>
    </row>
    <row r="100" spans="56:72" x14ac:dyDescent="0.25">
      <c r="BG100">
        <f t="shared" si="24"/>
        <v>2028</v>
      </c>
      <c r="BH100" s="245">
        <v>7938.99880656202</v>
      </c>
      <c r="BI100" s="119">
        <v>0.97183881213592749</v>
      </c>
      <c r="BJ100" s="276">
        <v>2.8161187864072526E-2</v>
      </c>
    </row>
    <row r="101" spans="56:72" x14ac:dyDescent="0.25">
      <c r="BG101">
        <f t="shared" si="24"/>
        <v>2029</v>
      </c>
      <c r="BH101" s="245">
        <v>1238.0602358789849</v>
      </c>
      <c r="BI101" s="119">
        <v>0.86827982526240199</v>
      </c>
      <c r="BJ101" s="276">
        <v>0.13172017473759792</v>
      </c>
    </row>
    <row r="102" spans="56:72" x14ac:dyDescent="0.25">
      <c r="BG102" t="s">
        <v>196</v>
      </c>
      <c r="BH102" s="245">
        <v>282.36597196120454</v>
      </c>
      <c r="BI102" s="119">
        <v>0.86946255406522999</v>
      </c>
      <c r="BJ102" s="119">
        <v>0.13053744593476993</v>
      </c>
    </row>
    <row r="105" spans="56:72" x14ac:dyDescent="0.25">
      <c r="BF105">
        <v>87375.544360638698</v>
      </c>
      <c r="BG105">
        <v>189308.20073423529</v>
      </c>
      <c r="BH105">
        <v>21155.623405025628</v>
      </c>
      <c r="BI105">
        <v>7938.99880656202</v>
      </c>
      <c r="BJ105">
        <v>1238.0602358789849</v>
      </c>
      <c r="BK105">
        <v>282.36597196120454</v>
      </c>
    </row>
    <row r="106" spans="56:72" x14ac:dyDescent="0.25">
      <c r="BF106">
        <v>0.52638459326263265</v>
      </c>
      <c r="BG106">
        <v>0.80079996319322078</v>
      </c>
      <c r="BH106">
        <v>0.77344490136134358</v>
      </c>
      <c r="BI106">
        <v>0.97183881213592749</v>
      </c>
      <c r="BJ106">
        <v>0.86827982526240199</v>
      </c>
      <c r="BK106">
        <v>0.86946255406522999</v>
      </c>
    </row>
    <row r="107" spans="56:72" x14ac:dyDescent="0.25">
      <c r="BD107" s="235"/>
      <c r="BE107" s="235"/>
      <c r="BF107" s="235">
        <v>0.47361540673736735</v>
      </c>
      <c r="BG107" s="235">
        <v>0.19920003680677942</v>
      </c>
      <c r="BH107" s="235">
        <v>0.22655509863865658</v>
      </c>
      <c r="BI107" s="235">
        <v>2.8161187864072526E-2</v>
      </c>
      <c r="BJ107" s="235">
        <v>0.13172017473759792</v>
      </c>
      <c r="BK107">
        <v>0.13053744593476993</v>
      </c>
    </row>
    <row r="108" spans="56:72" x14ac:dyDescent="0.25">
      <c r="BD108" s="235"/>
      <c r="BE108" s="235"/>
      <c r="BF108" s="235"/>
      <c r="BG108" s="235"/>
      <c r="BH108" s="235"/>
      <c r="BI108" s="235"/>
      <c r="BJ108" s="235"/>
    </row>
    <row r="112" spans="56:72" ht="18" x14ac:dyDescent="0.25">
      <c r="BT112" s="182" t="s">
        <v>206</v>
      </c>
    </row>
    <row r="113" spans="67:73" ht="15.75" x14ac:dyDescent="0.25">
      <c r="BP113" t="s">
        <v>165</v>
      </c>
      <c r="BQ113" t="s">
        <v>176</v>
      </c>
      <c r="BR113" t="s">
        <v>249</v>
      </c>
      <c r="BT113" s="183" t="s">
        <v>207</v>
      </c>
    </row>
    <row r="114" spans="67:73" ht="15.75" x14ac:dyDescent="0.25">
      <c r="BO114" s="248">
        <v>130.1440193267137</v>
      </c>
      <c r="BP114" s="247">
        <v>0.73768534719952827</v>
      </c>
      <c r="BQ114" s="247">
        <v>0.26231465280047161</v>
      </c>
      <c r="BT114" s="183" t="s">
        <v>227</v>
      </c>
    </row>
    <row r="115" spans="67:73" x14ac:dyDescent="0.25">
      <c r="BO115" s="248">
        <v>130.71939450674998</v>
      </c>
      <c r="BP115" s="247">
        <v>0.73487340745292551</v>
      </c>
      <c r="BQ115" s="247">
        <v>0.26512659254707455</v>
      </c>
    </row>
    <row r="116" spans="67:73" x14ac:dyDescent="0.25">
      <c r="BO116" s="248">
        <v>127.95534223752206</v>
      </c>
      <c r="BP116" s="119">
        <v>0.76659763560037164</v>
      </c>
      <c r="BQ116" s="119">
        <v>0.23340236439962833</v>
      </c>
      <c r="BR116">
        <v>2025</v>
      </c>
    </row>
    <row r="117" spans="67:73" x14ac:dyDescent="0.25">
      <c r="BO117" s="248">
        <v>118.22916774701167</v>
      </c>
      <c r="BP117" s="119">
        <v>0.79415225496086139</v>
      </c>
      <c r="BQ117" s="119">
        <v>0.20584774503913866</v>
      </c>
      <c r="BR117">
        <v>2026</v>
      </c>
    </row>
    <row r="118" spans="67:73" x14ac:dyDescent="0.25">
      <c r="BO118" s="248">
        <v>112.37652446725647</v>
      </c>
      <c r="BP118" s="119">
        <v>0.8355151816053269</v>
      </c>
      <c r="BQ118" s="119">
        <v>0.16448481839467313</v>
      </c>
      <c r="BR118">
        <v>2027</v>
      </c>
    </row>
    <row r="119" spans="67:73" x14ac:dyDescent="0.25">
      <c r="BO119" s="248">
        <v>106.22198247004152</v>
      </c>
      <c r="BP119" s="119">
        <v>0.88392841213367856</v>
      </c>
      <c r="BQ119" s="119">
        <v>0.11607158786632144</v>
      </c>
      <c r="BR119">
        <v>2028</v>
      </c>
    </row>
    <row r="120" spans="67:73" x14ac:dyDescent="0.25">
      <c r="BO120" s="248">
        <v>60.292169770591414</v>
      </c>
      <c r="BP120" s="119">
        <v>0.89638835910708159</v>
      </c>
      <c r="BQ120" s="119">
        <v>0.10361164089291847</v>
      </c>
      <c r="BR120">
        <v>2029</v>
      </c>
    </row>
    <row r="121" spans="67:73" x14ac:dyDescent="0.25">
      <c r="BO121" s="248">
        <v>13.138003041844204</v>
      </c>
      <c r="BP121" s="119">
        <v>0.80973851585938039</v>
      </c>
      <c r="BQ121" s="119">
        <v>0.19026148414061958</v>
      </c>
      <c r="BR121">
        <v>2030</v>
      </c>
    </row>
    <row r="122" spans="67:73" x14ac:dyDescent="0.25">
      <c r="BP122" s="108"/>
      <c r="BQ122" s="108"/>
    </row>
    <row r="124" spans="67:73" x14ac:dyDescent="0.25">
      <c r="BP124">
        <v>127.98340578371793</v>
      </c>
      <c r="BQ124">
        <v>118.22916774701167</v>
      </c>
      <c r="BR124">
        <v>112.37652446725647</v>
      </c>
      <c r="BS124">
        <v>106.22198247004152</v>
      </c>
      <c r="BT124">
        <v>60.292169770591414</v>
      </c>
      <c r="BU124">
        <v>13.138003041844204</v>
      </c>
    </row>
    <row r="125" spans="67:73" x14ac:dyDescent="0.25">
      <c r="BP125">
        <v>0.76642953999431573</v>
      </c>
      <c r="BQ125">
        <v>0.79415225496086128</v>
      </c>
      <c r="BR125">
        <v>0.8355151816053269</v>
      </c>
      <c r="BS125">
        <v>0.88392841213367868</v>
      </c>
      <c r="BT125">
        <v>0.89638835910708159</v>
      </c>
      <c r="BU125">
        <v>0.80973851585938028</v>
      </c>
    </row>
    <row r="126" spans="67:73" x14ac:dyDescent="0.25">
      <c r="BP126">
        <v>0.23357046000568416</v>
      </c>
      <c r="BQ126">
        <v>0.20584774503913864</v>
      </c>
      <c r="BR126">
        <v>0.16448481839467313</v>
      </c>
      <c r="BS126">
        <v>0.11607158786632145</v>
      </c>
      <c r="BT126">
        <v>0.10361164089291847</v>
      </c>
      <c r="BU126">
        <v>0.19026148414061955</v>
      </c>
    </row>
    <row r="132" spans="66:72" x14ac:dyDescent="0.25">
      <c r="BN132" s="235"/>
      <c r="BO132" s="235"/>
      <c r="BP132" s="235"/>
      <c r="BQ132" s="235"/>
      <c r="BR132" s="235"/>
      <c r="BS132" s="235"/>
      <c r="BT132" s="235"/>
    </row>
    <row r="133" spans="66:72" x14ac:dyDescent="0.25">
      <c r="BN133" s="235"/>
      <c r="BO133" s="235"/>
      <c r="BP133" s="235"/>
      <c r="BQ133" s="235"/>
      <c r="BR133" s="235"/>
      <c r="BS133" s="235"/>
      <c r="BT133" s="235"/>
    </row>
    <row r="149" spans="67:75" ht="18" x14ac:dyDescent="0.25">
      <c r="BQ149" s="182" t="s">
        <v>210</v>
      </c>
    </row>
    <row r="150" spans="67:75" ht="15.75" x14ac:dyDescent="0.25">
      <c r="BO150" t="s">
        <v>250</v>
      </c>
      <c r="BQ150" s="183" t="s">
        <v>205</v>
      </c>
    </row>
    <row r="151" spans="67:75" ht="15.75" x14ac:dyDescent="0.25">
      <c r="BO151" s="248">
        <v>57379.118437812736</v>
      </c>
      <c r="BQ151" s="183" t="s">
        <v>222</v>
      </c>
    </row>
    <row r="152" spans="67:75" x14ac:dyDescent="0.25">
      <c r="BO152" s="248">
        <v>54826.867208328862</v>
      </c>
    </row>
    <row r="153" spans="67:75" x14ac:dyDescent="0.25">
      <c r="BO153" s="277">
        <v>87375.544354738697</v>
      </c>
    </row>
    <row r="154" spans="67:75" x14ac:dyDescent="0.25">
      <c r="BO154" s="277">
        <v>189308.20073423529</v>
      </c>
      <c r="BS154" s="120">
        <v>57379.118437812736</v>
      </c>
      <c r="BT154" s="120">
        <v>130.1440193267137</v>
      </c>
    </row>
    <row r="155" spans="67:75" x14ac:dyDescent="0.25">
      <c r="BO155" s="277">
        <v>21155.623405025628</v>
      </c>
      <c r="BS155" s="120">
        <v>54826.867208328862</v>
      </c>
      <c r="BT155" s="120">
        <v>130.71939450674998</v>
      </c>
    </row>
    <row r="156" spans="67:75" x14ac:dyDescent="0.25">
      <c r="BO156" s="277">
        <v>7938.99880656202</v>
      </c>
      <c r="BS156" s="270">
        <v>87375.544354738697</v>
      </c>
      <c r="BT156" s="270">
        <v>127.95534223752206</v>
      </c>
      <c r="BV156" s="270">
        <v>87375.544354738697</v>
      </c>
      <c r="BW156" s="270">
        <v>127.95534223752206</v>
      </c>
    </row>
    <row r="157" spans="67:75" x14ac:dyDescent="0.25">
      <c r="BO157" s="277">
        <v>1238.0602358789849</v>
      </c>
      <c r="BS157" s="270">
        <v>189308.20073423529</v>
      </c>
      <c r="BT157" s="270">
        <v>118.22916774701167</v>
      </c>
      <c r="BV157" s="270">
        <v>189308.20073423529</v>
      </c>
      <c r="BW157" s="270">
        <v>118.22916774701167</v>
      </c>
    </row>
    <row r="158" spans="67:75" x14ac:dyDescent="0.25">
      <c r="BO158" s="278">
        <v>282.36597196120454</v>
      </c>
      <c r="BS158" s="270">
        <v>21155.623405025628</v>
      </c>
      <c r="BT158" s="270">
        <v>112.37652446725647</v>
      </c>
      <c r="BV158" s="270">
        <v>21155.623405025628</v>
      </c>
      <c r="BW158" s="270">
        <v>112.37652446725647</v>
      </c>
    </row>
    <row r="159" spans="67:75" x14ac:dyDescent="0.25">
      <c r="BS159" s="270">
        <v>7938.99880656202</v>
      </c>
      <c r="BT159" s="270">
        <v>106.22198247004152</v>
      </c>
      <c r="BV159" s="270">
        <v>7938.99880656202</v>
      </c>
      <c r="BW159" s="270">
        <v>106.22198247004152</v>
      </c>
    </row>
    <row r="160" spans="67:75" x14ac:dyDescent="0.25">
      <c r="BS160" s="270">
        <v>1238.0602358789849</v>
      </c>
      <c r="BT160" s="270">
        <v>60.292169770591414</v>
      </c>
      <c r="BV160" s="270">
        <v>1238.0602358789849</v>
      </c>
      <c r="BW160" s="270">
        <v>60.292169770591414</v>
      </c>
    </row>
    <row r="161" spans="67:75" x14ac:dyDescent="0.25">
      <c r="BS161" s="70">
        <v>282.36597196120454</v>
      </c>
      <c r="BT161" s="70">
        <v>13.138003041844204</v>
      </c>
      <c r="BV161" s="70">
        <v>282.36597196120454</v>
      </c>
      <c r="BW161" s="70">
        <v>13.138003041844204</v>
      </c>
    </row>
    <row r="166" spans="67:75" x14ac:dyDescent="0.25">
      <c r="BO166" t="s">
        <v>251</v>
      </c>
    </row>
    <row r="167" spans="67:75" ht="18" x14ac:dyDescent="0.25">
      <c r="BO167" s="248">
        <v>130.1440193267137</v>
      </c>
      <c r="BQ167" s="182" t="s">
        <v>211</v>
      </c>
    </row>
    <row r="168" spans="67:75" ht="15.75" x14ac:dyDescent="0.25">
      <c r="BO168" s="248">
        <v>130.71939450674998</v>
      </c>
      <c r="BQ168" s="183" t="s">
        <v>204</v>
      </c>
    </row>
    <row r="169" spans="67:75" ht="15.75" x14ac:dyDescent="0.25">
      <c r="BO169" s="271">
        <v>127.95534223752206</v>
      </c>
      <c r="BP169" s="273"/>
      <c r="BQ169" s="183" t="s">
        <v>222</v>
      </c>
    </row>
    <row r="170" spans="67:75" x14ac:dyDescent="0.25">
      <c r="BO170" s="271">
        <v>118.22916774701167</v>
      </c>
      <c r="BP170" s="273"/>
    </row>
    <row r="171" spans="67:75" x14ac:dyDescent="0.25">
      <c r="BO171" s="271">
        <v>112.37652446725647</v>
      </c>
      <c r="BP171" s="273"/>
    </row>
    <row r="172" spans="67:75" x14ac:dyDescent="0.25">
      <c r="BO172" s="271">
        <v>106.22198247004152</v>
      </c>
      <c r="BP172" s="273"/>
    </row>
    <row r="173" spans="67:75" x14ac:dyDescent="0.25">
      <c r="BO173" s="271">
        <v>60.292169770591414</v>
      </c>
      <c r="BP173" s="273"/>
    </row>
    <row r="174" spans="67:75" x14ac:dyDescent="0.25">
      <c r="BO174" s="272">
        <v>13.138003041844204</v>
      </c>
      <c r="BP174" s="274"/>
    </row>
  </sheetData>
  <mergeCells count="10">
    <mergeCell ref="BT3:BV3"/>
    <mergeCell ref="H2:J2"/>
    <mergeCell ref="K2:M2"/>
    <mergeCell ref="N2:P2"/>
    <mergeCell ref="G2:G3"/>
    <mergeCell ref="AR2:AT2"/>
    <mergeCell ref="AB2:AB3"/>
    <mergeCell ref="Q2:S2"/>
    <mergeCell ref="T2:V2"/>
    <mergeCell ref="W2:Y2"/>
  </mergeCells>
  <pageMargins left="0.7" right="0.7" top="0.75" bottom="0.75" header="0.3" footer="0.3"/>
  <pageSetup paperSize="9"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D51"/>
  <sheetViews>
    <sheetView showGridLines="0" zoomScale="95" zoomScaleNormal="95" workbookViewId="0">
      <pane xSplit="2" ySplit="1" topLeftCell="C2" activePane="bottomRight" state="frozen"/>
      <selection activeCell="F22" sqref="F22:Q22"/>
      <selection pane="topRight" activeCell="F22" sqref="F22:Q22"/>
      <selection pane="bottomLeft" activeCell="F22" sqref="F22:Q22"/>
      <selection pane="bottomRight"/>
    </sheetView>
  </sheetViews>
  <sheetFormatPr baseColWidth="10" defaultRowHeight="16.5" x14ac:dyDescent="0.3"/>
  <cols>
    <col min="1" max="1" width="5.28515625" style="16" customWidth="1"/>
    <col min="2" max="2" width="55.42578125" style="2" customWidth="1"/>
    <col min="3" max="3" width="12.5703125" style="2" customWidth="1"/>
    <col min="4" max="4" width="30.85546875" style="2" customWidth="1"/>
    <col min="5" max="5" width="13.7109375" style="1" customWidth="1"/>
    <col min="6" max="17" width="11.42578125" style="1"/>
    <col min="18" max="18" width="12" style="1" customWidth="1"/>
    <col min="19" max="16384" width="11.42578125" style="1"/>
  </cols>
  <sheetData>
    <row r="1" spans="1:29" ht="28.5" customHeight="1" x14ac:dyDescent="0.3">
      <c r="B1" s="280" t="s">
        <v>37</v>
      </c>
      <c r="C1" s="280"/>
      <c r="D1" s="280"/>
      <c r="E1" s="280"/>
      <c r="S1" s="13"/>
    </row>
    <row r="2" spans="1:29" ht="17.25" x14ac:dyDescent="0.3">
      <c r="B2" s="148" t="s">
        <v>44</v>
      </c>
    </row>
    <row r="4" spans="1:29" ht="30.75" customHeight="1" x14ac:dyDescent="0.3">
      <c r="B4" s="302" t="s">
        <v>126</v>
      </c>
      <c r="C4" s="302"/>
      <c r="D4" s="302"/>
      <c r="F4" s="111"/>
      <c r="G4" s="111"/>
      <c r="H4" s="111"/>
      <c r="I4" s="111"/>
      <c r="J4" s="111"/>
      <c r="K4" s="111"/>
      <c r="L4" s="111"/>
      <c r="M4" s="111"/>
      <c r="N4" s="111"/>
      <c r="O4" s="111"/>
      <c r="P4" s="111"/>
      <c r="Q4" s="111"/>
      <c r="R4" s="111"/>
      <c r="S4" s="111"/>
      <c r="T4" s="111"/>
      <c r="U4" s="111"/>
      <c r="V4" s="111"/>
      <c r="W4" s="111"/>
      <c r="X4" s="111"/>
      <c r="Y4" s="111"/>
      <c r="Z4" s="111"/>
      <c r="AA4" s="111"/>
      <c r="AB4" s="111"/>
      <c r="AC4" s="111"/>
    </row>
    <row r="5" spans="1:29" ht="15.75" customHeight="1" x14ac:dyDescent="0.3">
      <c r="B5" s="298" t="s">
        <v>0</v>
      </c>
      <c r="C5" s="300" t="s">
        <v>1</v>
      </c>
      <c r="D5" s="283" t="s">
        <v>91</v>
      </c>
      <c r="F5" s="173">
        <v>2025</v>
      </c>
      <c r="G5" s="173">
        <v>2025</v>
      </c>
      <c r="H5" s="173">
        <v>2025</v>
      </c>
      <c r="I5" s="173">
        <v>2025</v>
      </c>
      <c r="J5" s="173">
        <v>2025</v>
      </c>
      <c r="K5" s="173">
        <v>2025</v>
      </c>
      <c r="L5" s="173">
        <v>2025</v>
      </c>
      <c r="M5" s="173">
        <v>2025</v>
      </c>
      <c r="N5" s="173">
        <v>2025</v>
      </c>
      <c r="O5" s="173">
        <v>2025</v>
      </c>
      <c r="P5" s="173">
        <v>2025</v>
      </c>
      <c r="Q5" s="173">
        <v>2025</v>
      </c>
      <c r="R5" s="173">
        <v>2026</v>
      </c>
      <c r="S5" s="173">
        <v>2026</v>
      </c>
      <c r="T5" s="173">
        <v>2026</v>
      </c>
      <c r="U5" s="173">
        <v>2026</v>
      </c>
      <c r="V5" s="173">
        <v>2026</v>
      </c>
      <c r="W5" s="173">
        <v>2026</v>
      </c>
      <c r="X5" s="173">
        <v>2026</v>
      </c>
      <c r="Y5" s="173">
        <v>2026</v>
      </c>
      <c r="Z5" s="173">
        <v>2026</v>
      </c>
      <c r="AA5" s="173">
        <v>2026</v>
      </c>
      <c r="AB5" s="173">
        <v>2026</v>
      </c>
      <c r="AC5" s="173">
        <v>2026</v>
      </c>
    </row>
    <row r="6" spans="1:29" x14ac:dyDescent="0.3">
      <c r="B6" s="299"/>
      <c r="C6" s="301"/>
      <c r="D6" s="284"/>
      <c r="F6" s="173">
        <v>1</v>
      </c>
      <c r="G6" s="173">
        <f>+F6+1</f>
        <v>2</v>
      </c>
      <c r="H6" s="173">
        <f t="shared" ref="H6:Q6" si="0">+G6+1</f>
        <v>3</v>
      </c>
      <c r="I6" s="173">
        <f t="shared" si="0"/>
        <v>4</v>
      </c>
      <c r="J6" s="173">
        <f t="shared" si="0"/>
        <v>5</v>
      </c>
      <c r="K6" s="173">
        <f t="shared" si="0"/>
        <v>6</v>
      </c>
      <c r="L6" s="173">
        <f t="shared" si="0"/>
        <v>7</v>
      </c>
      <c r="M6" s="173">
        <f t="shared" si="0"/>
        <v>8</v>
      </c>
      <c r="N6" s="173">
        <f t="shared" si="0"/>
        <v>9</v>
      </c>
      <c r="O6" s="173">
        <f t="shared" si="0"/>
        <v>10</v>
      </c>
      <c r="P6" s="173">
        <f t="shared" si="0"/>
        <v>11</v>
      </c>
      <c r="Q6" s="173">
        <f t="shared" si="0"/>
        <v>12</v>
      </c>
      <c r="R6" s="173">
        <v>1</v>
      </c>
      <c r="S6" s="173">
        <f>+R6+1</f>
        <v>2</v>
      </c>
      <c r="T6" s="173">
        <f t="shared" ref="T6" si="1">+S6+1</f>
        <v>3</v>
      </c>
      <c r="U6" s="173">
        <f t="shared" ref="U6" si="2">+T6+1</f>
        <v>4</v>
      </c>
      <c r="V6" s="173">
        <f t="shared" ref="V6" si="3">+U6+1</f>
        <v>5</v>
      </c>
      <c r="W6" s="173">
        <f t="shared" ref="W6" si="4">+V6+1</f>
        <v>6</v>
      </c>
      <c r="X6" s="173">
        <f t="shared" ref="X6" si="5">+W6+1</f>
        <v>7</v>
      </c>
      <c r="Y6" s="173">
        <f t="shared" ref="Y6" si="6">+X6+1</f>
        <v>8</v>
      </c>
      <c r="Z6" s="173">
        <f t="shared" ref="Z6" si="7">+Y6+1</f>
        <v>9</v>
      </c>
      <c r="AA6" s="173">
        <f t="shared" ref="AA6" si="8">+Z6+1</f>
        <v>10</v>
      </c>
      <c r="AB6" s="173">
        <f t="shared" ref="AB6" si="9">+AA6+1</f>
        <v>11</v>
      </c>
      <c r="AC6" s="173">
        <f t="shared" ref="AC6" si="10">+AB6+1</f>
        <v>12</v>
      </c>
    </row>
    <row r="7" spans="1:29" x14ac:dyDescent="0.3">
      <c r="A7" s="81"/>
      <c r="B7" s="191" t="s">
        <v>5</v>
      </c>
      <c r="C7" s="143" t="s">
        <v>6</v>
      </c>
      <c r="D7" s="191" t="s">
        <v>85</v>
      </c>
      <c r="E7" s="56"/>
      <c r="F7" s="203">
        <v>4.1277351499999995</v>
      </c>
      <c r="G7" s="203">
        <v>0</v>
      </c>
      <c r="H7" s="203">
        <v>0</v>
      </c>
      <c r="I7" s="203">
        <v>3.3625872300000004</v>
      </c>
      <c r="J7" s="203">
        <v>0</v>
      </c>
      <c r="K7" s="203">
        <v>0</v>
      </c>
      <c r="L7" s="203">
        <v>2.5150233899999996</v>
      </c>
      <c r="M7" s="203">
        <v>0</v>
      </c>
      <c r="N7" s="203">
        <v>0</v>
      </c>
      <c r="O7" s="203">
        <v>1.9286178700000001</v>
      </c>
      <c r="P7" s="203">
        <v>0</v>
      </c>
      <c r="Q7" s="203">
        <v>0</v>
      </c>
      <c r="R7" s="203">
        <v>1.3440302099999999</v>
      </c>
      <c r="S7" s="203">
        <v>0</v>
      </c>
      <c r="T7" s="203">
        <v>0</v>
      </c>
      <c r="U7" s="203">
        <v>0.81924646000000001</v>
      </c>
      <c r="V7" s="203">
        <v>0</v>
      </c>
      <c r="W7" s="203">
        <v>0</v>
      </c>
      <c r="X7" s="203">
        <v>0.50354699000000003</v>
      </c>
      <c r="Y7" s="203">
        <v>0</v>
      </c>
      <c r="Z7" s="203">
        <v>0</v>
      </c>
      <c r="AA7" s="203">
        <v>0.23475773999999999</v>
      </c>
      <c r="AB7" s="203">
        <v>0</v>
      </c>
      <c r="AC7" s="203">
        <v>0</v>
      </c>
    </row>
    <row r="8" spans="1:29" x14ac:dyDescent="0.3">
      <c r="A8" s="81"/>
      <c r="B8" s="191" t="s">
        <v>163</v>
      </c>
      <c r="C8" s="143" t="s">
        <v>158</v>
      </c>
      <c r="D8" s="191" t="s">
        <v>89</v>
      </c>
      <c r="E8" s="56"/>
      <c r="F8" s="203">
        <v>0</v>
      </c>
      <c r="G8" s="203">
        <v>0</v>
      </c>
      <c r="H8" s="203">
        <v>181.09897502000001</v>
      </c>
      <c r="I8" s="203">
        <v>0</v>
      </c>
      <c r="J8" s="203">
        <v>0</v>
      </c>
      <c r="K8" s="203">
        <v>96.370123140000004</v>
      </c>
      <c r="L8" s="203">
        <v>0</v>
      </c>
      <c r="M8" s="203">
        <v>0</v>
      </c>
      <c r="N8" s="203">
        <v>0</v>
      </c>
      <c r="O8" s="203">
        <v>0</v>
      </c>
      <c r="P8" s="203">
        <v>0</v>
      </c>
      <c r="Q8" s="203">
        <v>0</v>
      </c>
      <c r="R8" s="203">
        <v>0</v>
      </c>
      <c r="S8" s="203">
        <v>0</v>
      </c>
      <c r="T8" s="203">
        <v>0</v>
      </c>
      <c r="U8" s="203">
        <v>0</v>
      </c>
      <c r="V8" s="203">
        <v>0</v>
      </c>
      <c r="W8" s="203">
        <v>0</v>
      </c>
      <c r="X8" s="203">
        <v>0</v>
      </c>
      <c r="Y8" s="203">
        <v>0</v>
      </c>
      <c r="Z8" s="203">
        <v>0</v>
      </c>
      <c r="AA8" s="203">
        <v>0</v>
      </c>
      <c r="AB8" s="203">
        <v>0</v>
      </c>
      <c r="AC8" s="203">
        <v>0</v>
      </c>
    </row>
    <row r="9" spans="1:29" x14ac:dyDescent="0.3">
      <c r="A9" s="81"/>
      <c r="B9" s="191" t="s">
        <v>129</v>
      </c>
      <c r="C9" s="143" t="s">
        <v>130</v>
      </c>
      <c r="D9" s="191" t="s">
        <v>89</v>
      </c>
      <c r="E9" s="56"/>
      <c r="F9" s="203">
        <v>0</v>
      </c>
      <c r="G9" s="203">
        <v>0</v>
      </c>
      <c r="H9" s="203">
        <v>377.27789429988695</v>
      </c>
      <c r="I9" s="203">
        <v>0</v>
      </c>
      <c r="J9" s="203">
        <v>0</v>
      </c>
      <c r="K9" s="203">
        <v>390.23057527528556</v>
      </c>
      <c r="L9" s="203">
        <v>0</v>
      </c>
      <c r="M9" s="203">
        <v>0</v>
      </c>
      <c r="N9" s="203">
        <v>383.00896536402524</v>
      </c>
      <c r="O9" s="203">
        <v>0</v>
      </c>
      <c r="P9" s="203">
        <v>0</v>
      </c>
      <c r="Q9" s="203">
        <v>314.01274882348719</v>
      </c>
      <c r="R9" s="203">
        <v>0</v>
      </c>
      <c r="S9" s="203">
        <v>0</v>
      </c>
      <c r="T9" s="203">
        <v>284.39215966928276</v>
      </c>
      <c r="U9" s="203">
        <v>0</v>
      </c>
      <c r="V9" s="203">
        <v>0</v>
      </c>
      <c r="W9" s="203">
        <v>245.67548177075645</v>
      </c>
      <c r="X9" s="203">
        <v>0</v>
      </c>
      <c r="Y9" s="203">
        <v>0</v>
      </c>
      <c r="Z9" s="203">
        <v>225.68552348541331</v>
      </c>
      <c r="AA9" s="203">
        <v>0</v>
      </c>
      <c r="AB9" s="203">
        <v>0</v>
      </c>
      <c r="AC9" s="203">
        <v>180.6596255959594</v>
      </c>
    </row>
    <row r="10" spans="1:29" x14ac:dyDescent="0.3">
      <c r="A10" s="81"/>
      <c r="B10" s="191" t="s">
        <v>124</v>
      </c>
      <c r="C10" s="143" t="s">
        <v>125</v>
      </c>
      <c r="D10" s="191" t="s">
        <v>89</v>
      </c>
      <c r="E10" s="56"/>
      <c r="F10" s="203">
        <v>0</v>
      </c>
      <c r="G10" s="203">
        <v>37.100507481559603</v>
      </c>
      <c r="H10" s="203">
        <v>0</v>
      </c>
      <c r="I10" s="203">
        <v>0</v>
      </c>
      <c r="J10" s="203">
        <v>17.195144652265608</v>
      </c>
      <c r="K10" s="203">
        <v>0</v>
      </c>
      <c r="L10" s="203">
        <v>0</v>
      </c>
      <c r="M10" s="203">
        <v>0</v>
      </c>
      <c r="N10" s="203">
        <v>0</v>
      </c>
      <c r="O10" s="203">
        <v>0</v>
      </c>
      <c r="P10" s="203">
        <v>0</v>
      </c>
      <c r="Q10" s="203">
        <v>0</v>
      </c>
      <c r="R10" s="203">
        <v>0</v>
      </c>
      <c r="S10" s="203">
        <v>0</v>
      </c>
      <c r="T10" s="203">
        <v>0</v>
      </c>
      <c r="U10" s="203">
        <v>0</v>
      </c>
      <c r="V10" s="203">
        <v>0</v>
      </c>
      <c r="W10" s="203">
        <v>0</v>
      </c>
      <c r="X10" s="203">
        <v>0</v>
      </c>
      <c r="Y10" s="203">
        <v>0</v>
      </c>
      <c r="Z10" s="203">
        <v>0</v>
      </c>
      <c r="AA10" s="203">
        <v>0</v>
      </c>
      <c r="AB10" s="203">
        <v>0</v>
      </c>
      <c r="AC10" s="203">
        <v>0</v>
      </c>
    </row>
    <row r="11" spans="1:29" x14ac:dyDescent="0.3">
      <c r="A11" s="81"/>
      <c r="B11" s="191" t="s">
        <v>32</v>
      </c>
      <c r="C11" s="143" t="s">
        <v>33</v>
      </c>
      <c r="D11" s="191" t="s">
        <v>89</v>
      </c>
      <c r="E11" s="56"/>
      <c r="F11" s="203">
        <v>0</v>
      </c>
      <c r="G11" s="203">
        <v>1.3686136674161151</v>
      </c>
      <c r="H11" s="203">
        <v>0</v>
      </c>
      <c r="I11" s="203">
        <v>0</v>
      </c>
      <c r="J11" s="203">
        <v>0</v>
      </c>
      <c r="K11" s="203">
        <v>0</v>
      </c>
      <c r="L11" s="203">
        <v>0</v>
      </c>
      <c r="M11" s="203">
        <v>0.50182136500840668</v>
      </c>
      <c r="N11" s="203">
        <v>0</v>
      </c>
      <c r="O11" s="203">
        <v>0</v>
      </c>
      <c r="P11" s="203">
        <v>0</v>
      </c>
      <c r="Q11" s="203">
        <v>0</v>
      </c>
      <c r="R11" s="203">
        <v>0</v>
      </c>
      <c r="S11" s="203">
        <v>0</v>
      </c>
      <c r="T11" s="203">
        <v>0</v>
      </c>
      <c r="U11" s="203">
        <v>0</v>
      </c>
      <c r="V11" s="203">
        <v>0</v>
      </c>
      <c r="W11" s="203">
        <v>0</v>
      </c>
      <c r="X11" s="203">
        <v>0</v>
      </c>
      <c r="Y11" s="203">
        <v>0</v>
      </c>
      <c r="Z11" s="203">
        <v>0</v>
      </c>
      <c r="AA11" s="203">
        <v>0</v>
      </c>
      <c r="AB11" s="203">
        <v>0</v>
      </c>
      <c r="AC11" s="203">
        <v>0</v>
      </c>
    </row>
    <row r="12" spans="1:29" x14ac:dyDescent="0.3">
      <c r="A12" s="81"/>
      <c r="B12" s="191" t="s">
        <v>212</v>
      </c>
      <c r="C12" s="143" t="s">
        <v>214</v>
      </c>
      <c r="D12" s="191" t="s">
        <v>89</v>
      </c>
      <c r="E12" s="56"/>
      <c r="F12" s="203">
        <v>0</v>
      </c>
      <c r="G12" s="203">
        <v>0</v>
      </c>
      <c r="H12" s="203">
        <v>0</v>
      </c>
      <c r="I12" s="203">
        <v>0</v>
      </c>
      <c r="J12" s="203">
        <v>0</v>
      </c>
      <c r="K12" s="203">
        <v>0</v>
      </c>
      <c r="L12" s="203">
        <v>0</v>
      </c>
      <c r="M12" s="203">
        <v>0</v>
      </c>
      <c r="N12" s="203">
        <v>0</v>
      </c>
      <c r="O12" s="203">
        <v>0</v>
      </c>
      <c r="P12" s="203">
        <v>0</v>
      </c>
      <c r="Q12" s="203">
        <v>0</v>
      </c>
      <c r="R12" s="203">
        <v>0</v>
      </c>
      <c r="S12" s="203">
        <v>0</v>
      </c>
      <c r="T12" s="203">
        <v>0</v>
      </c>
      <c r="U12" s="203">
        <v>0</v>
      </c>
      <c r="V12" s="203">
        <v>0</v>
      </c>
      <c r="W12" s="203">
        <v>0</v>
      </c>
      <c r="X12" s="203">
        <v>0</v>
      </c>
      <c r="Y12" s="203">
        <v>0</v>
      </c>
      <c r="Z12" s="203">
        <v>0</v>
      </c>
      <c r="AA12" s="203">
        <v>0</v>
      </c>
      <c r="AB12" s="203">
        <v>0</v>
      </c>
      <c r="AC12" s="203">
        <v>0</v>
      </c>
    </row>
    <row r="13" spans="1:29" x14ac:dyDescent="0.3">
      <c r="A13" s="81"/>
      <c r="B13" s="191" t="s">
        <v>213</v>
      </c>
      <c r="C13" s="143" t="s">
        <v>215</v>
      </c>
      <c r="D13" s="191" t="s">
        <v>89</v>
      </c>
      <c r="E13" s="56"/>
      <c r="F13" s="203">
        <v>0</v>
      </c>
      <c r="G13" s="203">
        <v>0</v>
      </c>
      <c r="H13" s="203">
        <v>0</v>
      </c>
      <c r="I13" s="203">
        <v>0</v>
      </c>
      <c r="J13" s="203">
        <v>0</v>
      </c>
      <c r="K13" s="203">
        <v>0</v>
      </c>
      <c r="L13" s="203">
        <v>0</v>
      </c>
      <c r="M13" s="203">
        <v>0</v>
      </c>
      <c r="N13" s="203">
        <v>0</v>
      </c>
      <c r="O13" s="203">
        <v>0</v>
      </c>
      <c r="P13" s="203">
        <v>0</v>
      </c>
      <c r="Q13" s="203">
        <v>0</v>
      </c>
      <c r="R13" s="203">
        <v>0</v>
      </c>
      <c r="S13" s="203">
        <v>0</v>
      </c>
      <c r="T13" s="203">
        <v>0</v>
      </c>
      <c r="U13" s="203">
        <v>0</v>
      </c>
      <c r="V13" s="203">
        <v>0</v>
      </c>
      <c r="W13" s="203">
        <v>0</v>
      </c>
      <c r="X13" s="203">
        <v>0</v>
      </c>
      <c r="Y13" s="203">
        <v>0</v>
      </c>
      <c r="Z13" s="203">
        <v>0</v>
      </c>
      <c r="AA13" s="203">
        <v>0</v>
      </c>
      <c r="AB13" s="203">
        <v>0</v>
      </c>
      <c r="AC13" s="203">
        <v>0</v>
      </c>
    </row>
    <row r="14" spans="1:29" x14ac:dyDescent="0.3">
      <c r="A14" s="81"/>
      <c r="B14" s="191" t="s">
        <v>3</v>
      </c>
      <c r="C14" s="143" t="s">
        <v>4</v>
      </c>
      <c r="D14" s="191" t="s">
        <v>85</v>
      </c>
      <c r="E14" s="56"/>
      <c r="F14" s="203">
        <v>1.2488822728677114</v>
      </c>
      <c r="G14" s="203">
        <v>1.2128504</v>
      </c>
      <c r="H14" s="203">
        <v>1.0279571000000001</v>
      </c>
      <c r="I14" s="203">
        <v>0.94526394000000002</v>
      </c>
      <c r="J14" s="203">
        <v>0.90066956000000009</v>
      </c>
      <c r="K14" s="203">
        <v>0.84860922999999999</v>
      </c>
      <c r="L14" s="203">
        <v>0.84860922999999999</v>
      </c>
      <c r="M14" s="203">
        <v>0.72804033000000012</v>
      </c>
      <c r="N14" s="203">
        <v>0.62403457000000007</v>
      </c>
      <c r="O14" s="203">
        <v>0.48584321999999996</v>
      </c>
      <c r="P14" s="203">
        <v>0.4016304</v>
      </c>
      <c r="Q14" s="203">
        <v>0.29150592999999997</v>
      </c>
      <c r="R14" s="203">
        <v>0.19353141999999998</v>
      </c>
      <c r="S14" s="203">
        <v>9.676572E-2</v>
      </c>
      <c r="T14" s="203">
        <v>0</v>
      </c>
      <c r="U14" s="203">
        <v>0</v>
      </c>
      <c r="V14" s="203">
        <v>0</v>
      </c>
      <c r="W14" s="203">
        <v>0</v>
      </c>
      <c r="X14" s="203">
        <v>0</v>
      </c>
      <c r="Y14" s="203">
        <v>0</v>
      </c>
      <c r="Z14" s="203">
        <v>0</v>
      </c>
      <c r="AA14" s="203">
        <v>0</v>
      </c>
      <c r="AB14" s="203">
        <v>0</v>
      </c>
      <c r="AC14" s="203">
        <v>0</v>
      </c>
    </row>
    <row r="15" spans="1:29" x14ac:dyDescent="0.3">
      <c r="A15" s="81"/>
      <c r="B15" s="191" t="s">
        <v>7</v>
      </c>
      <c r="C15" s="143" t="s">
        <v>8</v>
      </c>
      <c r="D15" s="191" t="s">
        <v>85</v>
      </c>
      <c r="E15" s="56"/>
      <c r="F15" s="203">
        <v>0.11954038193369063</v>
      </c>
      <c r="G15" s="203">
        <v>0.12422432312278958</v>
      </c>
      <c r="H15" s="203">
        <v>0.10455575393545513</v>
      </c>
      <c r="I15" s="203">
        <v>9.6302578966243987E-2</v>
      </c>
      <c r="J15" s="203">
        <v>8.8327481377671296E-2</v>
      </c>
      <c r="K15" s="203">
        <v>8.219456117278208E-2</v>
      </c>
      <c r="L15" s="203">
        <v>8.219456117278208E-2</v>
      </c>
      <c r="M15" s="203">
        <v>6.7408964393013013E-2</v>
      </c>
      <c r="N15" s="203">
        <v>5.6174137079542372E-2</v>
      </c>
      <c r="O15" s="203">
        <v>4.3489654612327483E-2</v>
      </c>
      <c r="P15" s="203">
        <v>3.1955432022904913E-2</v>
      </c>
      <c r="Q15" s="203">
        <v>2.0616407913361157E-2</v>
      </c>
      <c r="R15" s="203">
        <v>1.0651810998041475E-2</v>
      </c>
      <c r="S15" s="203">
        <v>0</v>
      </c>
      <c r="T15" s="203">
        <v>0</v>
      </c>
      <c r="U15" s="203">
        <v>0</v>
      </c>
      <c r="V15" s="203">
        <v>0</v>
      </c>
      <c r="W15" s="203">
        <v>0</v>
      </c>
      <c r="X15" s="203">
        <v>0</v>
      </c>
      <c r="Y15" s="203">
        <v>0</v>
      </c>
      <c r="Z15" s="203">
        <v>0</v>
      </c>
      <c r="AA15" s="203">
        <v>0</v>
      </c>
      <c r="AB15" s="203">
        <v>0</v>
      </c>
      <c r="AC15" s="203">
        <v>0</v>
      </c>
    </row>
    <row r="16" spans="1:29" x14ac:dyDescent="0.3">
      <c r="A16" s="81"/>
      <c r="B16" s="191" t="s">
        <v>173</v>
      </c>
      <c r="C16" s="143" t="s">
        <v>219</v>
      </c>
      <c r="D16" s="191" t="s">
        <v>85</v>
      </c>
      <c r="E16" s="56"/>
      <c r="F16" s="203">
        <v>8.8236241881087629</v>
      </c>
      <c r="G16" s="203">
        <v>9.4436765147535802</v>
      </c>
      <c r="H16" s="203">
        <v>13.170268594191588</v>
      </c>
      <c r="I16" s="203">
        <v>11.895667125064588</v>
      </c>
      <c r="J16" s="203">
        <v>12.527533991776915</v>
      </c>
      <c r="K16" s="203">
        <v>16.886559955181518</v>
      </c>
      <c r="L16" s="203">
        <v>16.886559955181518</v>
      </c>
      <c r="M16" s="203">
        <v>16.271240290279213</v>
      </c>
      <c r="N16" s="203">
        <v>16.105207226103563</v>
      </c>
      <c r="O16" s="203">
        <v>14.891366748288556</v>
      </c>
      <c r="P16" s="203">
        <v>15.227456622826613</v>
      </c>
      <c r="Q16" s="203">
        <v>14.581129941053277</v>
      </c>
      <c r="R16" s="203">
        <v>14.366191182971553</v>
      </c>
      <c r="S16" s="203">
        <v>14.211716008971766</v>
      </c>
      <c r="T16" s="203">
        <v>12.696862689652104</v>
      </c>
      <c r="U16" s="203">
        <v>14.284790662909378</v>
      </c>
      <c r="V16" s="203">
        <v>13.670391064515622</v>
      </c>
      <c r="W16" s="203">
        <v>13.967350870422909</v>
      </c>
      <c r="X16" s="203">
        <v>13.165422028217462</v>
      </c>
      <c r="Y16" s="203">
        <v>13.447898516190747</v>
      </c>
      <c r="Z16" s="203">
        <v>13.291527603223448</v>
      </c>
      <c r="AA16" s="203">
        <v>12.520492350060323</v>
      </c>
      <c r="AB16" s="203">
        <v>12.783820165370971</v>
      </c>
      <c r="AC16" s="203">
        <v>12.222385389367366</v>
      </c>
    </row>
    <row r="17" spans="1:82" s="213" customFormat="1" x14ac:dyDescent="0.3">
      <c r="A17" s="258"/>
      <c r="B17" s="191" t="s">
        <v>135</v>
      </c>
      <c r="C17" s="143" t="s">
        <v>136</v>
      </c>
      <c r="D17" s="191" t="s">
        <v>86</v>
      </c>
      <c r="E17" s="212"/>
      <c r="F17" s="203">
        <v>356.36768931420573</v>
      </c>
      <c r="G17" s="203">
        <v>298.73538461460959</v>
      </c>
      <c r="H17" s="203">
        <v>266.32854454220211</v>
      </c>
      <c r="I17" s="203">
        <v>229.37995308331412</v>
      </c>
      <c r="J17" s="203">
        <v>263.04053775649862</v>
      </c>
      <c r="K17" s="203">
        <v>250.23267605999999</v>
      </c>
      <c r="L17" s="203">
        <v>244.25895174558909</v>
      </c>
      <c r="M17" s="203">
        <v>244.45561750742746</v>
      </c>
      <c r="N17" s="203">
        <v>211.77517145223771</v>
      </c>
      <c r="O17" s="203">
        <v>195.55761589058659</v>
      </c>
      <c r="P17" s="203">
        <v>185.37711590801754</v>
      </c>
      <c r="Q17" s="203">
        <v>166.46779045459107</v>
      </c>
      <c r="R17" s="203">
        <v>157.56310618099653</v>
      </c>
      <c r="S17" s="203">
        <v>143.63953748264476</v>
      </c>
      <c r="T17" s="203">
        <v>119.04043225532661</v>
      </c>
      <c r="U17" s="203">
        <v>120.39574302726615</v>
      </c>
      <c r="V17" s="203">
        <v>105.89756291405266</v>
      </c>
      <c r="W17" s="203">
        <v>98.875448511079554</v>
      </c>
      <c r="X17" s="203">
        <v>85.863443921705965</v>
      </c>
      <c r="Y17" s="203">
        <v>78.964161386559596</v>
      </c>
      <c r="Z17" s="203">
        <v>68.882631683106879</v>
      </c>
      <c r="AA17" s="203">
        <v>57.439573080239093</v>
      </c>
      <c r="AB17" s="203">
        <v>50.351559234705917</v>
      </c>
      <c r="AC17" s="203">
        <v>40.49853369088396</v>
      </c>
    </row>
    <row r="18" spans="1:82" s="259" customFormat="1" x14ac:dyDescent="0.3">
      <c r="A18" s="81"/>
      <c r="B18" s="205" t="s">
        <v>236</v>
      </c>
      <c r="C18" s="143" t="s">
        <v>237</v>
      </c>
      <c r="D18" s="205" t="s">
        <v>86</v>
      </c>
      <c r="E18" s="206"/>
      <c r="F18" s="263">
        <v>0</v>
      </c>
      <c r="G18" s="263">
        <v>0</v>
      </c>
      <c r="H18" s="263">
        <v>0</v>
      </c>
      <c r="I18" s="263">
        <v>317.43150687000002</v>
      </c>
      <c r="J18" s="263">
        <v>655.47945214999982</v>
      </c>
      <c r="K18" s="263">
        <v>1156.6483048900002</v>
      </c>
      <c r="L18" s="263">
        <v>965.0522190426027</v>
      </c>
      <c r="M18" s="263">
        <v>1056.4105684931508</v>
      </c>
      <c r="N18" s="263">
        <v>1040.5485479452054</v>
      </c>
      <c r="O18" s="263">
        <v>950.37040273972605</v>
      </c>
      <c r="P18" s="263">
        <v>975.96344457635723</v>
      </c>
      <c r="Q18" s="263">
        <v>915.94922374414182</v>
      </c>
      <c r="R18" s="263">
        <v>879.5022195535372</v>
      </c>
      <c r="S18" s="263">
        <v>862.58743082685544</v>
      </c>
      <c r="T18" s="263">
        <v>736.00049607380186</v>
      </c>
      <c r="U18" s="263">
        <v>783.99475424267439</v>
      </c>
      <c r="V18" s="263">
        <v>743.21958559178699</v>
      </c>
      <c r="W18" s="263">
        <v>738.35360387355149</v>
      </c>
      <c r="X18" s="263">
        <v>674.40713072750043</v>
      </c>
      <c r="Y18" s="263">
        <v>681.73634237966519</v>
      </c>
      <c r="Z18" s="263">
        <v>649.15771606625276</v>
      </c>
      <c r="AA18" s="263">
        <v>598.0292710688642</v>
      </c>
      <c r="AB18" s="263">
        <v>588.09249434891626</v>
      </c>
      <c r="AC18" s="263">
        <v>527.79685079859723</v>
      </c>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row>
    <row r="19" spans="1:82" s="259" customFormat="1" x14ac:dyDescent="0.3">
      <c r="A19" s="81"/>
      <c r="B19" s="8" t="s">
        <v>239</v>
      </c>
      <c r="C19" s="143" t="s">
        <v>247</v>
      </c>
      <c r="D19" s="205" t="s">
        <v>89</v>
      </c>
      <c r="E19" s="206"/>
      <c r="F19" s="263">
        <v>0</v>
      </c>
      <c r="G19" s="263">
        <v>0</v>
      </c>
      <c r="H19" s="263">
        <v>0</v>
      </c>
      <c r="I19" s="263">
        <v>0</v>
      </c>
      <c r="J19" s="263">
        <v>0</v>
      </c>
      <c r="K19" s="263">
        <v>3185.5592106700001</v>
      </c>
      <c r="L19" s="263">
        <v>0</v>
      </c>
      <c r="M19" s="263">
        <v>0</v>
      </c>
      <c r="N19" s="263">
        <v>6877.2702848700001</v>
      </c>
      <c r="O19" s="263">
        <v>0</v>
      </c>
      <c r="P19" s="263">
        <v>0</v>
      </c>
      <c r="Q19" s="263">
        <v>6257.5773171000001</v>
      </c>
      <c r="R19" s="263">
        <v>0</v>
      </c>
      <c r="S19" s="263">
        <v>0</v>
      </c>
      <c r="T19" s="263">
        <v>5741.2292643700002</v>
      </c>
      <c r="U19" s="263">
        <v>0</v>
      </c>
      <c r="V19" s="263">
        <v>0</v>
      </c>
      <c r="W19" s="263">
        <v>5517.2452512899999</v>
      </c>
      <c r="X19" s="263">
        <v>0</v>
      </c>
      <c r="Y19" s="263">
        <v>0</v>
      </c>
      <c r="Z19" s="263">
        <v>0</v>
      </c>
      <c r="AA19" s="263">
        <v>0</v>
      </c>
      <c r="AB19" s="263">
        <v>0</v>
      </c>
      <c r="AC19" s="263">
        <v>0</v>
      </c>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row>
    <row r="20" spans="1:82" s="259" customFormat="1" x14ac:dyDescent="0.3">
      <c r="A20" s="81"/>
      <c r="B20" s="8" t="s">
        <v>240</v>
      </c>
      <c r="C20" s="143" t="s">
        <v>248</v>
      </c>
      <c r="D20" s="205" t="s">
        <v>89</v>
      </c>
      <c r="E20" s="206"/>
      <c r="F20" s="263">
        <v>0</v>
      </c>
      <c r="G20" s="263">
        <v>0</v>
      </c>
      <c r="H20" s="263">
        <v>0</v>
      </c>
      <c r="I20" s="263">
        <v>0</v>
      </c>
      <c r="J20" s="263">
        <v>0</v>
      </c>
      <c r="K20" s="263">
        <v>2347.7715658100001</v>
      </c>
      <c r="L20" s="263">
        <v>0</v>
      </c>
      <c r="M20" s="263">
        <v>0</v>
      </c>
      <c r="N20" s="263">
        <v>5117.1226088100002</v>
      </c>
      <c r="O20" s="263">
        <v>0</v>
      </c>
      <c r="P20" s="263">
        <v>0</v>
      </c>
      <c r="Q20" s="263">
        <v>4663.9817650200002</v>
      </c>
      <c r="R20" s="263">
        <v>0</v>
      </c>
      <c r="S20" s="263">
        <v>0</v>
      </c>
      <c r="T20" s="263">
        <v>4286.2284185300005</v>
      </c>
      <c r="U20" s="263">
        <v>0</v>
      </c>
      <c r="V20" s="263">
        <v>0</v>
      </c>
      <c r="W20" s="263">
        <v>4125.0188027600007</v>
      </c>
      <c r="X20" s="263">
        <v>0</v>
      </c>
      <c r="Y20" s="263">
        <v>0</v>
      </c>
      <c r="Z20" s="263">
        <v>3850.3210754000002</v>
      </c>
      <c r="AA20" s="263">
        <v>0</v>
      </c>
      <c r="AB20" s="263">
        <v>0</v>
      </c>
      <c r="AC20" s="263">
        <v>3499.6239434099998</v>
      </c>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row>
    <row r="21" spans="1:82" s="259" customFormat="1" ht="4.5" customHeight="1" x14ac:dyDescent="0.3">
      <c r="A21" s="81"/>
      <c r="B21" s="12"/>
      <c r="C21" s="12"/>
      <c r="D21" s="4"/>
      <c r="E21" s="206"/>
      <c r="F21" s="279"/>
      <c r="G21" s="279"/>
      <c r="H21" s="279"/>
      <c r="I21" s="279"/>
      <c r="J21" s="279"/>
      <c r="K21" s="279"/>
      <c r="L21" s="279"/>
      <c r="M21" s="279"/>
      <c r="N21" s="279"/>
      <c r="O21" s="279"/>
      <c r="P21" s="279"/>
      <c r="Q21" s="279"/>
      <c r="R21" s="279"/>
      <c r="S21" s="279"/>
      <c r="T21" s="279"/>
      <c r="U21" s="279"/>
      <c r="V21" s="279"/>
      <c r="W21" s="279"/>
      <c r="X21" s="279"/>
      <c r="Y21" s="279"/>
      <c r="Z21" s="279"/>
      <c r="AA21" s="279"/>
      <c r="AB21" s="279"/>
      <c r="AC21" s="279"/>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row>
    <row r="22" spans="1:82" ht="28.5" customHeight="1" x14ac:dyDescent="0.3">
      <c r="B22" s="304" t="s">
        <v>116</v>
      </c>
      <c r="C22" s="304"/>
      <c r="D22" s="304"/>
      <c r="E22" s="3"/>
      <c r="F22" s="172">
        <f>+SUM(F7:F20)</f>
        <v>370.68747130711591</v>
      </c>
      <c r="G22" s="172">
        <f t="shared" ref="G22:AC22" si="11">+SUM(G7:G20)</f>
        <v>347.98525700146166</v>
      </c>
      <c r="H22" s="172">
        <f t="shared" si="11"/>
        <v>839.00819531021602</v>
      </c>
      <c r="I22" s="172">
        <f t="shared" si="11"/>
        <v>563.11128082734501</v>
      </c>
      <c r="J22" s="172">
        <f t="shared" si="11"/>
        <v>949.23166559191861</v>
      </c>
      <c r="K22" s="172">
        <f t="shared" si="11"/>
        <v>7444.6298195916406</v>
      </c>
      <c r="L22" s="172">
        <f t="shared" si="11"/>
        <v>1229.643557924546</v>
      </c>
      <c r="M22" s="172">
        <f t="shared" si="11"/>
        <v>1318.434696950259</v>
      </c>
      <c r="N22" s="172">
        <f t="shared" si="11"/>
        <v>13646.51099437465</v>
      </c>
      <c r="O22" s="172">
        <f t="shared" si="11"/>
        <v>1163.2773361232134</v>
      </c>
      <c r="P22" s="172">
        <f t="shared" si="11"/>
        <v>1177.0016029392243</v>
      </c>
      <c r="Q22" s="172">
        <f t="shared" si="11"/>
        <v>12332.882097421187</v>
      </c>
      <c r="R22" s="172">
        <f t="shared" si="11"/>
        <v>1052.9797303585033</v>
      </c>
      <c r="S22" s="172">
        <f t="shared" si="11"/>
        <v>1020.5354500384719</v>
      </c>
      <c r="T22" s="172">
        <f t="shared" si="11"/>
        <v>11179.587633588064</v>
      </c>
      <c r="U22" s="172">
        <f t="shared" si="11"/>
        <v>919.49453439284991</v>
      </c>
      <c r="V22" s="172">
        <f t="shared" si="11"/>
        <v>862.78753957035531</v>
      </c>
      <c r="W22" s="172">
        <f t="shared" si="11"/>
        <v>10739.135939075812</v>
      </c>
      <c r="X22" s="172">
        <f t="shared" si="11"/>
        <v>773.93954366742389</v>
      </c>
      <c r="Y22" s="172">
        <f t="shared" si="11"/>
        <v>774.14840228241553</v>
      </c>
      <c r="Z22" s="172">
        <f t="shared" si="11"/>
        <v>4807.3384742379967</v>
      </c>
      <c r="AA22" s="172">
        <f t="shared" si="11"/>
        <v>668.22409423916361</v>
      </c>
      <c r="AB22" s="172">
        <f t="shared" si="11"/>
        <v>651.22787374899315</v>
      </c>
      <c r="AC22" s="172">
        <f t="shared" si="11"/>
        <v>4260.8013388848076</v>
      </c>
    </row>
    <row r="23" spans="1:82" ht="16.5" customHeight="1" x14ac:dyDescent="0.3">
      <c r="B23" s="305" t="s">
        <v>246</v>
      </c>
      <c r="C23" s="305"/>
      <c r="D23" s="305"/>
      <c r="F23" s="6"/>
      <c r="G23" s="6"/>
      <c r="H23" s="6"/>
      <c r="I23" s="6"/>
      <c r="J23" s="6"/>
      <c r="K23" s="6"/>
      <c r="L23" s="6"/>
      <c r="M23" s="6"/>
      <c r="N23" s="6"/>
      <c r="O23" s="6"/>
      <c r="P23" s="6"/>
      <c r="Q23" s="6"/>
      <c r="R23" s="6"/>
      <c r="S23" s="6"/>
      <c r="T23" s="6"/>
      <c r="U23" s="6"/>
      <c r="V23" s="6"/>
      <c r="W23" s="6"/>
      <c r="X23" s="6"/>
      <c r="Y23" s="6"/>
      <c r="Z23" s="6"/>
      <c r="AA23" s="6"/>
      <c r="AB23" s="6"/>
      <c r="AC23" s="6"/>
    </row>
    <row r="24" spans="1:82" x14ac:dyDescent="0.3">
      <c r="B24" s="305"/>
      <c r="C24" s="305"/>
      <c r="D24" s="305"/>
    </row>
    <row r="25" spans="1:82" x14ac:dyDescent="0.3">
      <c r="B25" s="69"/>
      <c r="C25" s="69"/>
      <c r="D25" s="69"/>
    </row>
    <row r="26" spans="1:82" x14ac:dyDescent="0.3">
      <c r="B26" s="69"/>
      <c r="C26" s="69"/>
      <c r="D26" s="69"/>
    </row>
    <row r="27" spans="1:82" x14ac:dyDescent="0.3">
      <c r="B27" s="69"/>
      <c r="C27" s="69"/>
      <c r="D27" s="69"/>
    </row>
    <row r="28" spans="1:82" x14ac:dyDescent="0.3">
      <c r="B28" s="69"/>
      <c r="C28" s="69"/>
      <c r="D28" s="69"/>
    </row>
    <row r="29" spans="1:82" ht="30.75" customHeight="1" x14ac:dyDescent="0.3">
      <c r="B29" s="303" t="s">
        <v>94</v>
      </c>
      <c r="C29" s="303"/>
      <c r="D29" s="303"/>
      <c r="F29" s="84"/>
      <c r="G29" s="84"/>
      <c r="H29" s="84"/>
      <c r="I29" s="84"/>
      <c r="J29" s="84"/>
      <c r="K29" s="84"/>
      <c r="L29" s="84"/>
      <c r="M29" s="84"/>
      <c r="N29" s="84"/>
      <c r="O29" s="84"/>
      <c r="P29" s="84"/>
      <c r="Q29" s="84"/>
      <c r="R29" s="84"/>
      <c r="S29" s="84"/>
      <c r="T29" s="84"/>
      <c r="U29" s="84"/>
      <c r="V29" s="84"/>
      <c r="W29" s="84"/>
      <c r="X29" s="84"/>
      <c r="Y29" s="84"/>
      <c r="Z29" s="84"/>
      <c r="AA29" s="84"/>
      <c r="AB29" s="84"/>
      <c r="AC29" s="84"/>
    </row>
    <row r="30" spans="1:82" x14ac:dyDescent="0.3">
      <c r="B30" s="306" t="s">
        <v>0</v>
      </c>
      <c r="C30" s="283" t="s">
        <v>1</v>
      </c>
      <c r="D30" s="283" t="s">
        <v>91</v>
      </c>
      <c r="F30" s="173">
        <v>2025</v>
      </c>
      <c r="G30" s="173">
        <v>2025</v>
      </c>
      <c r="H30" s="173">
        <v>2025</v>
      </c>
      <c r="I30" s="173">
        <v>2025</v>
      </c>
      <c r="J30" s="173">
        <v>2025</v>
      </c>
      <c r="K30" s="173">
        <v>2025</v>
      </c>
      <c r="L30" s="173">
        <v>2025</v>
      </c>
      <c r="M30" s="173">
        <v>2025</v>
      </c>
      <c r="N30" s="173">
        <v>2025</v>
      </c>
      <c r="O30" s="173">
        <v>2025</v>
      </c>
      <c r="P30" s="173">
        <v>2025</v>
      </c>
      <c r="Q30" s="173">
        <v>2025</v>
      </c>
      <c r="R30" s="173">
        <v>2026</v>
      </c>
      <c r="S30" s="173">
        <v>2026</v>
      </c>
      <c r="T30" s="173">
        <v>2026</v>
      </c>
      <c r="U30" s="173">
        <v>2026</v>
      </c>
      <c r="V30" s="173">
        <v>2026</v>
      </c>
      <c r="W30" s="173">
        <v>2026</v>
      </c>
      <c r="X30" s="173">
        <v>2026</v>
      </c>
      <c r="Y30" s="173">
        <v>2026</v>
      </c>
      <c r="Z30" s="173">
        <v>2026</v>
      </c>
      <c r="AA30" s="173">
        <v>2026</v>
      </c>
      <c r="AB30" s="173">
        <v>2026</v>
      </c>
      <c r="AC30" s="173">
        <v>2026</v>
      </c>
    </row>
    <row r="31" spans="1:82" x14ac:dyDescent="0.3">
      <c r="B31" s="307"/>
      <c r="C31" s="284"/>
      <c r="D31" s="284"/>
      <c r="F31" s="173">
        <v>1</v>
      </c>
      <c r="G31" s="173">
        <f t="shared" ref="G31:Q31" si="12">+F31+1</f>
        <v>2</v>
      </c>
      <c r="H31" s="173">
        <f t="shared" si="12"/>
        <v>3</v>
      </c>
      <c r="I31" s="173">
        <f t="shared" si="12"/>
        <v>4</v>
      </c>
      <c r="J31" s="173">
        <f t="shared" si="12"/>
        <v>5</v>
      </c>
      <c r="K31" s="173">
        <f t="shared" si="12"/>
        <v>6</v>
      </c>
      <c r="L31" s="173">
        <f t="shared" si="12"/>
        <v>7</v>
      </c>
      <c r="M31" s="173">
        <f t="shared" si="12"/>
        <v>8</v>
      </c>
      <c r="N31" s="173">
        <f t="shared" si="12"/>
        <v>9</v>
      </c>
      <c r="O31" s="173">
        <f t="shared" si="12"/>
        <v>10</v>
      </c>
      <c r="P31" s="173">
        <f t="shared" si="12"/>
        <v>11</v>
      </c>
      <c r="Q31" s="173">
        <f t="shared" si="12"/>
        <v>12</v>
      </c>
      <c r="R31" s="173">
        <v>1</v>
      </c>
      <c r="S31" s="173">
        <f>+R31+1</f>
        <v>2</v>
      </c>
      <c r="T31" s="173">
        <f t="shared" ref="T31" si="13">+S31+1</f>
        <v>3</v>
      </c>
      <c r="U31" s="173">
        <f t="shared" ref="U31" si="14">+T31+1</f>
        <v>4</v>
      </c>
      <c r="V31" s="173">
        <f t="shared" ref="V31" si="15">+U31+1</f>
        <v>5</v>
      </c>
      <c r="W31" s="173">
        <f t="shared" ref="W31" si="16">+V31+1</f>
        <v>6</v>
      </c>
      <c r="X31" s="173">
        <f t="shared" ref="X31" si="17">+W31+1</f>
        <v>7</v>
      </c>
      <c r="Y31" s="173">
        <f t="shared" ref="Y31" si="18">+X31+1</f>
        <v>8</v>
      </c>
      <c r="Z31" s="173">
        <f t="shared" ref="Z31" si="19">+Y31+1</f>
        <v>9</v>
      </c>
      <c r="AA31" s="173">
        <f t="shared" ref="AA31" si="20">+Z31+1</f>
        <v>10</v>
      </c>
      <c r="AB31" s="173">
        <f t="shared" ref="AB31" si="21">+AA31+1</f>
        <v>11</v>
      </c>
      <c r="AC31" s="173">
        <f t="shared" ref="AC31" si="22">+AB31+1</f>
        <v>12</v>
      </c>
    </row>
    <row r="32" spans="1:82" x14ac:dyDescent="0.3">
      <c r="A32" s="17" t="s">
        <v>38</v>
      </c>
      <c r="B32" s="143" t="s">
        <v>11</v>
      </c>
      <c r="C32" s="143" t="s">
        <v>12</v>
      </c>
      <c r="D32" s="143" t="s">
        <v>88</v>
      </c>
      <c r="E32" s="56"/>
      <c r="F32" s="203">
        <v>0</v>
      </c>
      <c r="G32" s="203">
        <v>0</v>
      </c>
      <c r="H32" s="203">
        <v>0</v>
      </c>
      <c r="I32" s="203">
        <v>0</v>
      </c>
      <c r="J32" s="203">
        <v>0</v>
      </c>
      <c r="K32" s="203">
        <v>0.76142245210335269</v>
      </c>
      <c r="L32" s="203">
        <v>0</v>
      </c>
      <c r="M32" s="203">
        <v>0</v>
      </c>
      <c r="N32" s="203">
        <v>0</v>
      </c>
      <c r="O32" s="203">
        <v>0</v>
      </c>
      <c r="P32" s="203">
        <v>0</v>
      </c>
      <c r="Q32" s="203">
        <v>0.90197671041680094</v>
      </c>
      <c r="R32" s="203">
        <v>0</v>
      </c>
      <c r="S32" s="203">
        <v>0</v>
      </c>
      <c r="T32" s="203">
        <v>0</v>
      </c>
      <c r="U32" s="203">
        <v>0</v>
      </c>
      <c r="V32" s="203">
        <v>0</v>
      </c>
      <c r="W32" s="203">
        <v>0.80245863094541803</v>
      </c>
      <c r="X32" s="203">
        <v>0</v>
      </c>
      <c r="Y32" s="203">
        <v>0</v>
      </c>
      <c r="Z32" s="203">
        <v>0</v>
      </c>
      <c r="AA32" s="203">
        <v>0</v>
      </c>
      <c r="AB32" s="203">
        <v>0</v>
      </c>
      <c r="AC32" s="203">
        <v>0.74707523711928092</v>
      </c>
    </row>
    <row r="33" spans="1:29" x14ac:dyDescent="0.3">
      <c r="A33" s="17" t="s">
        <v>38</v>
      </c>
      <c r="B33" s="143" t="s">
        <v>17</v>
      </c>
      <c r="C33" s="143" t="s">
        <v>18</v>
      </c>
      <c r="D33" s="143" t="s">
        <v>88</v>
      </c>
      <c r="E33" s="56"/>
      <c r="F33" s="203">
        <v>0</v>
      </c>
      <c r="G33" s="203">
        <v>1.2077826299999999</v>
      </c>
      <c r="H33" s="203">
        <v>0</v>
      </c>
      <c r="I33" s="203">
        <v>0</v>
      </c>
      <c r="J33" s="203">
        <v>0</v>
      </c>
      <c r="K33" s="203">
        <v>0</v>
      </c>
      <c r="L33" s="203">
        <v>0</v>
      </c>
      <c r="M33" s="203">
        <v>1.1405549651809377</v>
      </c>
      <c r="N33" s="203">
        <v>0</v>
      </c>
      <c r="O33" s="203">
        <v>0</v>
      </c>
      <c r="P33" s="203">
        <v>0</v>
      </c>
      <c r="Q33" s="203">
        <v>0</v>
      </c>
      <c r="R33" s="203">
        <v>0</v>
      </c>
      <c r="S33" s="203">
        <v>0.98865363086293623</v>
      </c>
      <c r="T33" s="203">
        <v>0</v>
      </c>
      <c r="U33" s="203">
        <v>0</v>
      </c>
      <c r="V33" s="203">
        <v>0</v>
      </c>
      <c r="W33" s="203">
        <v>0</v>
      </c>
      <c r="X33" s="203">
        <v>0</v>
      </c>
      <c r="Y33" s="203">
        <v>0.89474482317264314</v>
      </c>
      <c r="Z33" s="203">
        <v>0</v>
      </c>
      <c r="AA33" s="203">
        <v>0</v>
      </c>
      <c r="AB33" s="203">
        <v>0</v>
      </c>
      <c r="AC33" s="203">
        <v>0</v>
      </c>
    </row>
    <row r="34" spans="1:29" x14ac:dyDescent="0.3">
      <c r="A34" s="17" t="s">
        <v>38</v>
      </c>
      <c r="B34" s="143" t="s">
        <v>13</v>
      </c>
      <c r="C34" s="143" t="s">
        <v>14</v>
      </c>
      <c r="D34" s="143" t="s">
        <v>88</v>
      </c>
      <c r="E34" s="56"/>
      <c r="F34" s="203">
        <v>0</v>
      </c>
      <c r="G34" s="203">
        <v>0</v>
      </c>
      <c r="H34" s="203">
        <v>0</v>
      </c>
      <c r="I34" s="203">
        <v>0.36032272999999998</v>
      </c>
      <c r="J34" s="203">
        <v>0</v>
      </c>
      <c r="K34" s="203">
        <v>0</v>
      </c>
      <c r="L34" s="203">
        <v>0</v>
      </c>
      <c r="M34" s="203">
        <v>0</v>
      </c>
      <c r="N34" s="203">
        <v>0</v>
      </c>
      <c r="O34" s="203">
        <v>0.77405555000000004</v>
      </c>
      <c r="P34" s="203">
        <v>0</v>
      </c>
      <c r="Q34" s="203">
        <v>0</v>
      </c>
      <c r="R34" s="203">
        <v>0</v>
      </c>
      <c r="S34" s="203">
        <v>0</v>
      </c>
      <c r="T34" s="203">
        <v>0</v>
      </c>
      <c r="U34" s="203">
        <v>0.66170303000000008</v>
      </c>
      <c r="V34" s="203">
        <v>0</v>
      </c>
      <c r="W34" s="203">
        <v>0</v>
      </c>
      <c r="X34" s="203">
        <v>0</v>
      </c>
      <c r="Y34" s="203">
        <v>0</v>
      </c>
      <c r="Z34" s="203">
        <v>0</v>
      </c>
      <c r="AA34" s="203">
        <v>0.60203828000000004</v>
      </c>
      <c r="AB34" s="203">
        <v>0</v>
      </c>
      <c r="AC34" s="203">
        <v>0</v>
      </c>
    </row>
    <row r="35" spans="1:29" x14ac:dyDescent="0.3">
      <c r="A35" s="17" t="s">
        <v>38</v>
      </c>
      <c r="B35" s="143" t="s">
        <v>15</v>
      </c>
      <c r="C35" s="143" t="s">
        <v>16</v>
      </c>
      <c r="D35" s="143" t="s">
        <v>88</v>
      </c>
      <c r="E35" s="56"/>
      <c r="F35" s="203">
        <v>0</v>
      </c>
      <c r="G35" s="203">
        <v>0.1476182</v>
      </c>
      <c r="H35" s="203">
        <v>0</v>
      </c>
      <c r="I35" s="203">
        <v>0</v>
      </c>
      <c r="J35" s="203">
        <v>0</v>
      </c>
      <c r="K35" s="203">
        <v>0</v>
      </c>
      <c r="L35" s="203">
        <v>0</v>
      </c>
      <c r="M35" s="203">
        <v>7.2409592825605495E-2</v>
      </c>
      <c r="N35" s="203">
        <v>0</v>
      </c>
      <c r="O35" s="203">
        <v>0</v>
      </c>
      <c r="P35" s="203">
        <v>0</v>
      </c>
      <c r="Q35" s="203">
        <v>0</v>
      </c>
      <c r="R35" s="203">
        <v>0</v>
      </c>
      <c r="S35" s="203">
        <v>0</v>
      </c>
      <c r="T35" s="203">
        <v>0</v>
      </c>
      <c r="U35" s="203">
        <v>0</v>
      </c>
      <c r="V35" s="203">
        <v>0</v>
      </c>
      <c r="W35" s="203">
        <v>0</v>
      </c>
      <c r="X35" s="203">
        <v>0</v>
      </c>
      <c r="Y35" s="203">
        <v>0</v>
      </c>
      <c r="Z35" s="203">
        <v>0</v>
      </c>
      <c r="AA35" s="203">
        <v>0</v>
      </c>
      <c r="AB35" s="203">
        <v>0</v>
      </c>
      <c r="AC35" s="203">
        <v>0</v>
      </c>
    </row>
    <row r="36" spans="1:29" x14ac:dyDescent="0.3">
      <c r="A36" s="17" t="s">
        <v>38</v>
      </c>
      <c r="B36" s="143" t="s">
        <v>21</v>
      </c>
      <c r="C36" s="143" t="s">
        <v>22</v>
      </c>
      <c r="D36" s="143" t="s">
        <v>88</v>
      </c>
      <c r="E36" s="56"/>
      <c r="F36" s="203">
        <v>0</v>
      </c>
      <c r="G36" s="203">
        <v>0</v>
      </c>
      <c r="H36" s="203">
        <v>0</v>
      </c>
      <c r="I36" s="203">
        <v>0.38300762999999999</v>
      </c>
      <c r="J36" s="203">
        <v>0</v>
      </c>
      <c r="K36" s="203">
        <v>0</v>
      </c>
      <c r="L36" s="203">
        <v>0</v>
      </c>
      <c r="M36" s="203">
        <v>0</v>
      </c>
      <c r="N36" s="203">
        <v>0</v>
      </c>
      <c r="O36" s="203">
        <v>0.37652105700600486</v>
      </c>
      <c r="P36" s="203">
        <v>0</v>
      </c>
      <c r="Q36" s="203">
        <v>0</v>
      </c>
      <c r="R36" s="203">
        <v>0</v>
      </c>
      <c r="S36" s="203">
        <v>0</v>
      </c>
      <c r="T36" s="203">
        <v>0</v>
      </c>
      <c r="U36" s="203">
        <v>0.32808962120951135</v>
      </c>
      <c r="V36" s="203">
        <v>0</v>
      </c>
      <c r="W36" s="203">
        <v>0</v>
      </c>
      <c r="X36" s="203">
        <v>0</v>
      </c>
      <c r="Y36" s="203">
        <v>0</v>
      </c>
      <c r="Z36" s="203">
        <v>0</v>
      </c>
      <c r="AA36" s="203">
        <v>0.30836914328508591</v>
      </c>
      <c r="AB36" s="203">
        <v>0</v>
      </c>
      <c r="AC36" s="203">
        <v>0</v>
      </c>
    </row>
    <row r="37" spans="1:29" x14ac:dyDescent="0.3">
      <c r="A37" s="17" t="s">
        <v>38</v>
      </c>
      <c r="B37" s="143" t="s">
        <v>19</v>
      </c>
      <c r="C37" s="143" t="s">
        <v>20</v>
      </c>
      <c r="D37" s="143" t="s">
        <v>88</v>
      </c>
      <c r="E37" s="56"/>
      <c r="F37" s="203">
        <v>0</v>
      </c>
      <c r="G37" s="203">
        <v>0</v>
      </c>
      <c r="H37" s="203">
        <v>0</v>
      </c>
      <c r="I37" s="203">
        <v>0</v>
      </c>
      <c r="J37" s="203">
        <v>6.729069E-2</v>
      </c>
      <c r="K37" s="203">
        <v>0</v>
      </c>
      <c r="L37" s="203">
        <v>0</v>
      </c>
      <c r="M37" s="203">
        <v>0</v>
      </c>
      <c r="N37" s="203">
        <v>0</v>
      </c>
      <c r="O37" s="203">
        <v>0</v>
      </c>
      <c r="P37" s="203">
        <v>9.8003808676867823E-2</v>
      </c>
      <c r="Q37" s="203">
        <v>0</v>
      </c>
      <c r="R37" s="203">
        <v>0</v>
      </c>
      <c r="S37" s="203">
        <v>0</v>
      </c>
      <c r="T37" s="203">
        <v>0</v>
      </c>
      <c r="U37" s="203">
        <v>0</v>
      </c>
      <c r="V37" s="203">
        <v>8.328918403971422E-2</v>
      </c>
      <c r="W37" s="203">
        <v>0</v>
      </c>
      <c r="X37" s="203">
        <v>0</v>
      </c>
      <c r="Y37" s="203">
        <v>0</v>
      </c>
      <c r="Z37" s="203">
        <v>0</v>
      </c>
      <c r="AA37" s="203">
        <v>0</v>
      </c>
      <c r="AB37" s="203">
        <v>7.6352500734020196E-2</v>
      </c>
      <c r="AC37" s="203">
        <v>0</v>
      </c>
    </row>
    <row r="38" spans="1:29" x14ac:dyDescent="0.3">
      <c r="A38" s="17" t="s">
        <v>38</v>
      </c>
      <c r="B38" s="143" t="s">
        <v>121</v>
      </c>
      <c r="C38" s="143" t="s">
        <v>122</v>
      </c>
      <c r="D38" s="143" t="s">
        <v>88</v>
      </c>
      <c r="E38" s="56"/>
      <c r="F38" s="203">
        <v>0</v>
      </c>
      <c r="G38" s="203">
        <v>0</v>
      </c>
      <c r="H38" s="203">
        <v>0</v>
      </c>
      <c r="I38" s="203">
        <v>0</v>
      </c>
      <c r="J38" s="203">
        <v>1.00218323</v>
      </c>
      <c r="K38" s="203">
        <v>0</v>
      </c>
      <c r="L38" s="203">
        <v>0</v>
      </c>
      <c r="M38" s="203">
        <v>0</v>
      </c>
      <c r="N38" s="203">
        <v>0</v>
      </c>
      <c r="O38" s="203">
        <v>0</v>
      </c>
      <c r="P38" s="203">
        <v>1.1329757705205481</v>
      </c>
      <c r="Q38" s="203">
        <v>0</v>
      </c>
      <c r="R38" s="203">
        <v>0</v>
      </c>
      <c r="S38" s="203">
        <v>0</v>
      </c>
      <c r="T38" s="203">
        <v>0</v>
      </c>
      <c r="U38" s="203">
        <v>0</v>
      </c>
      <c r="V38" s="203">
        <v>0.99745377491095899</v>
      </c>
      <c r="W38" s="203">
        <v>0</v>
      </c>
      <c r="X38" s="203">
        <v>0</v>
      </c>
      <c r="Y38" s="203">
        <v>0</v>
      </c>
      <c r="Z38" s="203">
        <v>0</v>
      </c>
      <c r="AA38" s="203">
        <v>0</v>
      </c>
      <c r="AB38" s="203">
        <v>0.95479994520547939</v>
      </c>
      <c r="AC38" s="203">
        <v>0</v>
      </c>
    </row>
    <row r="39" spans="1:29" x14ac:dyDescent="0.3">
      <c r="A39" s="17"/>
      <c r="B39" s="143" t="s">
        <v>138</v>
      </c>
      <c r="C39" s="143" t="s">
        <v>194</v>
      </c>
      <c r="D39" s="143" t="s">
        <v>88</v>
      </c>
      <c r="E39" s="56"/>
      <c r="F39" s="203">
        <v>0.13756038000000004</v>
      </c>
      <c r="G39" s="203">
        <v>0</v>
      </c>
      <c r="H39" s="203">
        <v>0</v>
      </c>
      <c r="I39" s="203">
        <v>0</v>
      </c>
      <c r="J39" s="203">
        <v>0</v>
      </c>
      <c r="K39" s="203">
        <v>0</v>
      </c>
      <c r="L39" s="203">
        <v>0.14177882999999999</v>
      </c>
      <c r="M39" s="203">
        <v>0</v>
      </c>
      <c r="N39" s="203">
        <v>0</v>
      </c>
      <c r="O39" s="203">
        <v>0</v>
      </c>
      <c r="P39" s="203">
        <v>0</v>
      </c>
      <c r="Q39" s="203">
        <v>0</v>
      </c>
      <c r="R39" s="203">
        <v>0.15289693424031264</v>
      </c>
      <c r="S39" s="203">
        <v>0</v>
      </c>
      <c r="T39" s="203">
        <v>0</v>
      </c>
      <c r="U39" s="203">
        <v>0</v>
      </c>
      <c r="V39" s="203">
        <v>0</v>
      </c>
      <c r="W39" s="203">
        <v>0</v>
      </c>
      <c r="X39" s="203">
        <v>0.13525051191223894</v>
      </c>
      <c r="Y39" s="203">
        <v>0</v>
      </c>
      <c r="Z39" s="203">
        <v>0</v>
      </c>
      <c r="AA39" s="203">
        <v>0</v>
      </c>
      <c r="AB39" s="203">
        <v>0</v>
      </c>
      <c r="AC39" s="203">
        <v>0</v>
      </c>
    </row>
    <row r="40" spans="1:29" x14ac:dyDescent="0.3">
      <c r="A40" s="17" t="s">
        <v>38</v>
      </c>
      <c r="B40" s="143" t="s">
        <v>23</v>
      </c>
      <c r="C40" s="143" t="s">
        <v>24</v>
      </c>
      <c r="D40" s="143" t="s">
        <v>88</v>
      </c>
      <c r="E40" s="56"/>
      <c r="F40" s="203">
        <v>0</v>
      </c>
      <c r="G40" s="203">
        <v>0</v>
      </c>
      <c r="H40" s="203">
        <v>0</v>
      </c>
      <c r="I40" s="203">
        <v>0</v>
      </c>
      <c r="J40" s="203">
        <v>0</v>
      </c>
      <c r="K40" s="203">
        <v>0</v>
      </c>
      <c r="L40" s="203">
        <v>0</v>
      </c>
      <c r="M40" s="203">
        <v>0</v>
      </c>
      <c r="N40" s="203">
        <v>0</v>
      </c>
      <c r="O40" s="203">
        <v>0</v>
      </c>
      <c r="P40" s="203">
        <v>0</v>
      </c>
      <c r="Q40" s="203">
        <v>0</v>
      </c>
      <c r="R40" s="203">
        <v>0</v>
      </c>
      <c r="S40" s="203">
        <v>0</v>
      </c>
      <c r="T40" s="203">
        <v>0</v>
      </c>
      <c r="U40" s="203">
        <v>0</v>
      </c>
      <c r="V40" s="203">
        <v>0</v>
      </c>
      <c r="W40" s="203">
        <v>0</v>
      </c>
      <c r="X40" s="203">
        <v>0</v>
      </c>
      <c r="Y40" s="203">
        <v>0</v>
      </c>
      <c r="Z40" s="203">
        <v>0</v>
      </c>
      <c r="AA40" s="203">
        <v>0</v>
      </c>
      <c r="AB40" s="203">
        <v>0</v>
      </c>
      <c r="AC40" s="203">
        <v>0</v>
      </c>
    </row>
    <row r="41" spans="1:29" x14ac:dyDescent="0.3">
      <c r="A41" s="17" t="s">
        <v>38</v>
      </c>
      <c r="B41" s="143" t="s">
        <v>25</v>
      </c>
      <c r="C41" s="143" t="s">
        <v>26</v>
      </c>
      <c r="D41" s="143" t="s">
        <v>88</v>
      </c>
      <c r="E41" s="56"/>
      <c r="F41" s="203">
        <v>0</v>
      </c>
      <c r="G41" s="203">
        <v>0</v>
      </c>
      <c r="H41" s="203">
        <v>9.0794906295270014E-4</v>
      </c>
      <c r="I41" s="203">
        <v>0</v>
      </c>
      <c r="J41" s="203">
        <v>0</v>
      </c>
      <c r="K41" s="203">
        <v>8.8762158507206393E-4</v>
      </c>
      <c r="L41" s="203">
        <v>0</v>
      </c>
      <c r="M41" s="203">
        <v>0</v>
      </c>
      <c r="N41" s="203">
        <v>8.6723363294473311E-4</v>
      </c>
      <c r="O41" s="203">
        <v>0</v>
      </c>
      <c r="P41" s="203">
        <v>0</v>
      </c>
      <c r="Q41" s="203">
        <v>8.4678502665982351E-4</v>
      </c>
      <c r="R41" s="203">
        <v>0</v>
      </c>
      <c r="S41" s="203">
        <v>0</v>
      </c>
      <c r="T41" s="203">
        <v>8.2627558577121518E-4</v>
      </c>
      <c r="U41" s="203">
        <v>0</v>
      </c>
      <c r="V41" s="203">
        <v>0</v>
      </c>
      <c r="W41" s="203">
        <v>8.0570512929596389E-4</v>
      </c>
      <c r="X41" s="203">
        <v>0</v>
      </c>
      <c r="Y41" s="203">
        <v>0</v>
      </c>
      <c r="Z41" s="203">
        <v>7.850734757126989E-4</v>
      </c>
      <c r="AA41" s="203">
        <v>0</v>
      </c>
      <c r="AB41" s="203">
        <v>0</v>
      </c>
      <c r="AC41" s="203">
        <v>7.6438044296002396E-4</v>
      </c>
    </row>
    <row r="42" spans="1:29" s="213" customFormat="1" x14ac:dyDescent="0.3">
      <c r="A42" s="211" t="s">
        <v>38</v>
      </c>
      <c r="B42" s="143" t="s">
        <v>27</v>
      </c>
      <c r="C42" s="143" t="s">
        <v>28</v>
      </c>
      <c r="D42" s="143" t="s">
        <v>88</v>
      </c>
      <c r="E42" s="212"/>
      <c r="F42" s="203">
        <v>0</v>
      </c>
      <c r="G42" s="203">
        <v>0</v>
      </c>
      <c r="H42" s="203">
        <v>0</v>
      </c>
      <c r="I42" s="203">
        <v>0</v>
      </c>
      <c r="J42" s="203">
        <v>0</v>
      </c>
      <c r="K42" s="203">
        <v>0</v>
      </c>
      <c r="L42" s="203">
        <v>0</v>
      </c>
      <c r="M42" s="203">
        <v>0</v>
      </c>
      <c r="N42" s="203">
        <v>0</v>
      </c>
      <c r="O42" s="203">
        <v>0</v>
      </c>
      <c r="P42" s="203">
        <v>0</v>
      </c>
      <c r="Q42" s="203">
        <v>0</v>
      </c>
      <c r="R42" s="203">
        <v>0</v>
      </c>
      <c r="S42" s="203">
        <v>0</v>
      </c>
      <c r="T42" s="203">
        <v>0</v>
      </c>
      <c r="U42" s="203">
        <v>0</v>
      </c>
      <c r="V42" s="203">
        <v>0</v>
      </c>
      <c r="W42" s="203">
        <v>0</v>
      </c>
      <c r="X42" s="203">
        <v>0</v>
      </c>
      <c r="Y42" s="203">
        <v>0</v>
      </c>
      <c r="Z42" s="203">
        <v>0</v>
      </c>
      <c r="AA42" s="203">
        <v>0</v>
      </c>
      <c r="AB42" s="203">
        <v>0</v>
      </c>
      <c r="AC42" s="203">
        <v>0</v>
      </c>
    </row>
    <row r="43" spans="1:29" x14ac:dyDescent="0.3">
      <c r="A43" s="17" t="s">
        <v>38</v>
      </c>
      <c r="B43" s="143" t="s">
        <v>30</v>
      </c>
      <c r="C43" s="143" t="s">
        <v>31</v>
      </c>
      <c r="D43" s="143" t="s">
        <v>88</v>
      </c>
      <c r="E43" s="56"/>
      <c r="F43" s="203">
        <v>0</v>
      </c>
      <c r="G43" s="203">
        <v>0</v>
      </c>
      <c r="H43" s="203">
        <v>0.44684658051774756</v>
      </c>
      <c r="I43" s="203">
        <v>0</v>
      </c>
      <c r="J43" s="203">
        <v>0</v>
      </c>
      <c r="K43" s="203">
        <v>0</v>
      </c>
      <c r="L43" s="203">
        <v>0</v>
      </c>
      <c r="M43" s="203">
        <v>0</v>
      </c>
      <c r="N43" s="203">
        <v>0.82452462877752675</v>
      </c>
      <c r="O43" s="203">
        <v>0</v>
      </c>
      <c r="P43" s="203">
        <v>0</v>
      </c>
      <c r="Q43" s="203">
        <v>0</v>
      </c>
      <c r="R43" s="203">
        <v>0</v>
      </c>
      <c r="S43" s="203">
        <v>0</v>
      </c>
      <c r="T43" s="203">
        <v>0.68365343297476378</v>
      </c>
      <c r="U43" s="203">
        <v>0</v>
      </c>
      <c r="V43" s="203">
        <v>0</v>
      </c>
      <c r="W43" s="203">
        <v>0</v>
      </c>
      <c r="X43" s="203">
        <v>0</v>
      </c>
      <c r="Y43" s="203">
        <v>0</v>
      </c>
      <c r="Z43" s="203">
        <v>0.6365912852363802</v>
      </c>
      <c r="AA43" s="203">
        <v>0</v>
      </c>
      <c r="AB43" s="203">
        <v>0</v>
      </c>
      <c r="AC43" s="203">
        <v>0</v>
      </c>
    </row>
    <row r="44" spans="1:29" x14ac:dyDescent="0.3">
      <c r="A44" s="17"/>
      <c r="B44" s="143" t="s">
        <v>139</v>
      </c>
      <c r="C44" s="143" t="s">
        <v>140</v>
      </c>
      <c r="D44" s="143" t="s">
        <v>88</v>
      </c>
      <c r="E44" s="56"/>
      <c r="F44" s="203">
        <v>6.7422179999999998E-2</v>
      </c>
      <c r="G44" s="203">
        <v>0</v>
      </c>
      <c r="H44" s="203">
        <v>0</v>
      </c>
      <c r="I44" s="203">
        <v>0</v>
      </c>
      <c r="J44" s="203">
        <v>0</v>
      </c>
      <c r="K44" s="203">
        <v>0</v>
      </c>
      <c r="L44" s="203">
        <v>6.5428540000000007E-2</v>
      </c>
      <c r="M44" s="203">
        <v>0</v>
      </c>
      <c r="N44" s="203">
        <v>0</v>
      </c>
      <c r="O44" s="203">
        <v>0</v>
      </c>
      <c r="P44" s="203">
        <v>0</v>
      </c>
      <c r="Q44" s="203">
        <v>0</v>
      </c>
      <c r="R44" s="203">
        <v>6.8765419999999994E-2</v>
      </c>
      <c r="S44" s="203">
        <v>0</v>
      </c>
      <c r="T44" s="203">
        <v>0</v>
      </c>
      <c r="U44" s="203">
        <v>0</v>
      </c>
      <c r="V44" s="203">
        <v>0</v>
      </c>
      <c r="W44" s="203">
        <v>0</v>
      </c>
      <c r="X44" s="203">
        <v>6.2178810000000001E-2</v>
      </c>
      <c r="Y44" s="203">
        <v>0</v>
      </c>
      <c r="Z44" s="203">
        <v>0</v>
      </c>
      <c r="AA44" s="203">
        <v>0</v>
      </c>
      <c r="AB44" s="203">
        <v>0</v>
      </c>
      <c r="AC44" s="203">
        <v>0</v>
      </c>
    </row>
    <row r="45" spans="1:29" x14ac:dyDescent="0.3">
      <c r="A45" s="17"/>
      <c r="B45" s="8" t="s">
        <v>160</v>
      </c>
      <c r="C45" s="143" t="s">
        <v>161</v>
      </c>
      <c r="D45" s="8" t="s">
        <v>88</v>
      </c>
      <c r="E45" s="206"/>
      <c r="F45" s="203">
        <v>0</v>
      </c>
      <c r="G45" s="203">
        <v>0</v>
      </c>
      <c r="H45" s="203">
        <v>0</v>
      </c>
      <c r="I45" s="203">
        <v>0</v>
      </c>
      <c r="J45" s="203">
        <v>0.13046702999999993</v>
      </c>
      <c r="K45" s="203">
        <v>0</v>
      </c>
      <c r="L45" s="203">
        <v>0</v>
      </c>
      <c r="M45" s="203">
        <v>0</v>
      </c>
      <c r="N45" s="203">
        <v>0</v>
      </c>
      <c r="O45" s="203">
        <v>0</v>
      </c>
      <c r="P45" s="203">
        <v>0.14581942739133133</v>
      </c>
      <c r="Q45" s="203">
        <v>0</v>
      </c>
      <c r="R45" s="203">
        <v>0</v>
      </c>
      <c r="S45" s="203">
        <v>0</v>
      </c>
      <c r="T45" s="203">
        <v>0</v>
      </c>
      <c r="U45" s="203">
        <v>0</v>
      </c>
      <c r="V45" s="203">
        <v>0.13916722424323255</v>
      </c>
      <c r="W45" s="203">
        <v>0</v>
      </c>
      <c r="X45" s="203">
        <v>0</v>
      </c>
      <c r="Y45" s="203">
        <v>0</v>
      </c>
      <c r="Z45" s="203">
        <v>0</v>
      </c>
      <c r="AA45" s="203">
        <v>0</v>
      </c>
      <c r="AB45" s="203">
        <v>0.11739097385068599</v>
      </c>
      <c r="AC45" s="203">
        <v>0</v>
      </c>
    </row>
    <row r="46" spans="1:29" x14ac:dyDescent="0.3">
      <c r="A46" s="17" t="s">
        <v>38</v>
      </c>
      <c r="B46" s="143" t="s">
        <v>120</v>
      </c>
      <c r="C46" s="143" t="s">
        <v>119</v>
      </c>
      <c r="D46" s="143" t="s">
        <v>89</v>
      </c>
      <c r="E46" s="56"/>
      <c r="F46" s="203">
        <v>0</v>
      </c>
      <c r="G46" s="203">
        <v>0</v>
      </c>
      <c r="H46" s="203">
        <v>10.31061029</v>
      </c>
      <c r="I46" s="203">
        <v>0</v>
      </c>
      <c r="J46" s="203">
        <v>0</v>
      </c>
      <c r="K46" s="203">
        <v>0</v>
      </c>
      <c r="L46" s="203">
        <v>0</v>
      </c>
      <c r="M46" s="203">
        <v>0</v>
      </c>
      <c r="N46" s="203">
        <v>9.1649869230769276</v>
      </c>
      <c r="O46" s="203">
        <v>0</v>
      </c>
      <c r="P46" s="203">
        <v>0</v>
      </c>
      <c r="Q46" s="203">
        <v>0</v>
      </c>
      <c r="R46" s="203">
        <v>0</v>
      </c>
      <c r="S46" s="203">
        <v>0</v>
      </c>
      <c r="T46" s="203">
        <v>8.0193635576923121</v>
      </c>
      <c r="U46" s="203">
        <v>0</v>
      </c>
      <c r="V46" s="203">
        <v>0</v>
      </c>
      <c r="W46" s="203">
        <v>0</v>
      </c>
      <c r="X46" s="203">
        <v>0</v>
      </c>
      <c r="Y46" s="203">
        <v>0</v>
      </c>
      <c r="Z46" s="203">
        <v>6.8737401923076957</v>
      </c>
      <c r="AA46" s="203">
        <v>0</v>
      </c>
      <c r="AB46" s="203">
        <v>0</v>
      </c>
      <c r="AC46" s="203">
        <v>0</v>
      </c>
    </row>
    <row r="47" spans="1:29" customFormat="1" ht="6.75" customHeight="1" x14ac:dyDescent="0.3">
      <c r="B47" s="14"/>
      <c r="C47" s="12"/>
      <c r="D47" s="12"/>
      <c r="E47" s="15"/>
    </row>
    <row r="48" spans="1:29" ht="28.5" customHeight="1" x14ac:dyDescent="0.3">
      <c r="B48" s="304" t="s">
        <v>117</v>
      </c>
      <c r="C48" s="304"/>
      <c r="D48" s="304"/>
      <c r="E48" s="3"/>
      <c r="F48" s="172">
        <f>+SUM(F32:F46)</f>
        <v>0.20498256000000004</v>
      </c>
      <c r="G48" s="172">
        <f t="shared" ref="G48:Q48" si="23">+SUM(G32:G46)</f>
        <v>1.3554008299999998</v>
      </c>
      <c r="H48" s="172">
        <f t="shared" si="23"/>
        <v>10.7583648195807</v>
      </c>
      <c r="I48" s="172">
        <f t="shared" si="23"/>
        <v>0.74333035999999997</v>
      </c>
      <c r="J48" s="172">
        <f t="shared" si="23"/>
        <v>1.19994095</v>
      </c>
      <c r="K48" s="172">
        <f t="shared" si="23"/>
        <v>0.76231007368842474</v>
      </c>
      <c r="L48" s="172">
        <f t="shared" si="23"/>
        <v>0.20720737</v>
      </c>
      <c r="M48" s="172">
        <f t="shared" si="23"/>
        <v>1.2129645580065431</v>
      </c>
      <c r="N48" s="172">
        <f t="shared" si="23"/>
        <v>9.9903787854873993</v>
      </c>
      <c r="O48" s="172">
        <f t="shared" si="23"/>
        <v>1.1505766070060048</v>
      </c>
      <c r="P48" s="172">
        <f t="shared" si="23"/>
        <v>1.3767990065887472</v>
      </c>
      <c r="Q48" s="172">
        <f t="shared" si="23"/>
        <v>0.90282349544346074</v>
      </c>
      <c r="R48" s="172">
        <f>+SUM(R32:R46)</f>
        <v>0.22166235424031264</v>
      </c>
      <c r="S48" s="172">
        <f t="shared" ref="S48:AC48" si="24">+SUM(S32:S46)</f>
        <v>0.98865363086293623</v>
      </c>
      <c r="T48" s="172">
        <f t="shared" si="24"/>
        <v>8.7038432662528464</v>
      </c>
      <c r="U48" s="172">
        <f t="shared" si="24"/>
        <v>0.98979265120951143</v>
      </c>
      <c r="V48" s="172">
        <f t="shared" si="24"/>
        <v>1.2199101831939057</v>
      </c>
      <c r="W48" s="172">
        <f t="shared" si="24"/>
        <v>0.80326433607471404</v>
      </c>
      <c r="X48" s="172">
        <f t="shared" si="24"/>
        <v>0.19742932191223894</v>
      </c>
      <c r="Y48" s="172">
        <f t="shared" si="24"/>
        <v>0.89474482317264314</v>
      </c>
      <c r="Z48" s="172">
        <f t="shared" si="24"/>
        <v>7.5111165510197884</v>
      </c>
      <c r="AA48" s="172">
        <f t="shared" si="24"/>
        <v>0.91040742328508595</v>
      </c>
      <c r="AB48" s="172">
        <f t="shared" si="24"/>
        <v>1.1485434197901856</v>
      </c>
      <c r="AC48" s="172">
        <f t="shared" si="24"/>
        <v>0.74783961756224093</v>
      </c>
    </row>
    <row r="49" spans="2:29" x14ac:dyDescent="0.3">
      <c r="B49" s="4"/>
      <c r="C49" s="4"/>
      <c r="D49" s="4"/>
      <c r="F49" s="13"/>
      <c r="G49" s="13"/>
      <c r="H49" s="13"/>
      <c r="I49" s="13"/>
      <c r="J49" s="13"/>
      <c r="K49" s="13"/>
      <c r="L49" s="13"/>
      <c r="M49" s="13"/>
      <c r="N49" s="13"/>
      <c r="O49" s="13"/>
      <c r="P49" s="13"/>
      <c r="Q49" s="13"/>
      <c r="R49" s="13"/>
      <c r="S49" s="13"/>
      <c r="T49" s="13"/>
      <c r="U49" s="13"/>
      <c r="V49" s="13"/>
      <c r="W49" s="13"/>
      <c r="X49" s="13"/>
      <c r="Y49" s="13"/>
      <c r="Z49" s="13"/>
      <c r="AA49" s="13"/>
      <c r="AB49" s="13"/>
      <c r="AC49" s="13"/>
    </row>
    <row r="50" spans="2:29" x14ac:dyDescent="0.3">
      <c r="B50" s="4"/>
      <c r="C50" s="4"/>
      <c r="D50" s="4"/>
      <c r="F50" s="13"/>
      <c r="G50" s="13"/>
      <c r="I50" s="13"/>
      <c r="J50" s="13"/>
      <c r="L50" s="13"/>
      <c r="M50" s="13"/>
      <c r="O50" s="13"/>
      <c r="P50" s="13"/>
      <c r="R50" s="13"/>
      <c r="S50" s="13"/>
      <c r="U50" s="13"/>
      <c r="V50" s="13"/>
      <c r="X50" s="13"/>
      <c r="Y50" s="13"/>
      <c r="AA50" s="13"/>
      <c r="AB50" s="13"/>
    </row>
    <row r="51" spans="2:29" x14ac:dyDescent="0.3">
      <c r="B51" s="4"/>
      <c r="C51" s="4"/>
      <c r="D51" s="4"/>
      <c r="F51" s="13"/>
      <c r="G51" s="13"/>
      <c r="I51" s="13"/>
      <c r="J51" s="13"/>
      <c r="L51" s="13"/>
      <c r="M51" s="13"/>
      <c r="O51" s="13"/>
      <c r="P51" s="13"/>
      <c r="Q51" s="13"/>
      <c r="R51" s="13"/>
      <c r="S51" s="13"/>
      <c r="U51" s="13"/>
      <c r="V51" s="13"/>
      <c r="X51" s="13"/>
      <c r="Y51" s="13"/>
      <c r="AA51" s="13"/>
      <c r="AB51" s="13"/>
      <c r="AC51" s="13"/>
    </row>
  </sheetData>
  <mergeCells count="12">
    <mergeCell ref="D30:D31"/>
    <mergeCell ref="B29:D29"/>
    <mergeCell ref="B22:D22"/>
    <mergeCell ref="B48:D48"/>
    <mergeCell ref="B23:D24"/>
    <mergeCell ref="B30:B31"/>
    <mergeCell ref="C30:C31"/>
    <mergeCell ref="B1:E1"/>
    <mergeCell ref="B5:B6"/>
    <mergeCell ref="C5:C6"/>
    <mergeCell ref="B4:D4"/>
    <mergeCell ref="D5:D6"/>
  </mergeCells>
  <hyperlinks>
    <hyperlink ref="C37" location="BIDN32!A1" display="BIDN32" xr:uid="{00000000-0004-0000-0100-000002000000}"/>
    <hyperlink ref="C41" location="BIDS34!A1" display="BIDS34" xr:uid="{00000000-0004-0000-0100-000003000000}"/>
    <hyperlink ref="C43" location="BIRS38!A1" display="BIRS38" xr:uid="{00000000-0004-0000-0100-000006000000}"/>
  </hyperlinks>
  <pageMargins left="0.7" right="0.7" top="0.75" bottom="0.75" header="0.3" footer="0.3"/>
  <pageSetup paperSize="9" orientation="portrait"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C52"/>
  <sheetViews>
    <sheetView showGridLines="0" zoomScale="90" zoomScaleNormal="90" workbookViewId="0">
      <pane xSplit="3" ySplit="6" topLeftCell="D7" activePane="bottomRight" state="frozen"/>
      <selection activeCell="F1" sqref="F1:F1048576"/>
      <selection pane="topRight" activeCell="F1" sqref="F1:F1048576"/>
      <selection pane="bottomLeft" activeCell="F1" sqref="F1:F1048576"/>
      <selection pane="bottomRight"/>
    </sheetView>
  </sheetViews>
  <sheetFormatPr baseColWidth="10" defaultRowHeight="16.5" x14ac:dyDescent="0.3"/>
  <cols>
    <col min="1" max="1" width="5.28515625" style="16" customWidth="1"/>
    <col min="2" max="2" width="43.7109375" style="2" bestFit="1" customWidth="1"/>
    <col min="3" max="3" width="12.5703125" style="2" customWidth="1"/>
    <col min="4" max="4" width="30.85546875" style="2" bestFit="1" customWidth="1"/>
    <col min="5" max="5" width="13.7109375" style="110" customWidth="1"/>
    <col min="6" max="9" width="11.42578125" style="110"/>
    <col min="10" max="17" width="11.42578125" style="1"/>
    <col min="18" max="21" width="11.42578125" style="110"/>
    <col min="22" max="16384" width="11.42578125" style="1"/>
  </cols>
  <sheetData>
    <row r="1" spans="1:29" ht="28.5" customHeight="1" x14ac:dyDescent="0.3">
      <c r="A1" s="109"/>
      <c r="B1" s="310" t="s">
        <v>36</v>
      </c>
      <c r="C1" s="310"/>
      <c r="D1" s="310"/>
      <c r="E1" s="310"/>
    </row>
    <row r="2" spans="1:29" x14ac:dyDescent="0.3">
      <c r="B2" s="169" t="s">
        <v>44</v>
      </c>
    </row>
    <row r="4" spans="1:29" ht="30.75" customHeight="1" x14ac:dyDescent="0.3">
      <c r="B4" s="302" t="s">
        <v>126</v>
      </c>
      <c r="C4" s="302"/>
      <c r="D4" s="302"/>
      <c r="F4" s="111"/>
      <c r="G4" s="111"/>
      <c r="H4" s="111"/>
      <c r="I4" s="111"/>
      <c r="J4" s="111"/>
      <c r="K4" s="111"/>
      <c r="L4" s="111"/>
      <c r="M4" s="111"/>
      <c r="N4" s="111"/>
      <c r="O4" s="111"/>
      <c r="P4" s="111"/>
      <c r="Q4" s="111"/>
      <c r="R4" s="111"/>
      <c r="S4" s="111"/>
      <c r="T4" s="111"/>
      <c r="U4" s="111"/>
      <c r="V4" s="111"/>
      <c r="W4" s="111"/>
      <c r="X4" s="111"/>
      <c r="Y4" s="111"/>
      <c r="Z4" s="111"/>
      <c r="AA4" s="111"/>
      <c r="AB4" s="111"/>
      <c r="AC4" s="111"/>
    </row>
    <row r="5" spans="1:29" ht="15.75" customHeight="1" x14ac:dyDescent="0.3">
      <c r="B5" s="298" t="s">
        <v>0</v>
      </c>
      <c r="C5" s="300" t="s">
        <v>1</v>
      </c>
      <c r="D5" s="283" t="s">
        <v>91</v>
      </c>
      <c r="E5" s="1"/>
      <c r="F5" s="173">
        <v>2025</v>
      </c>
      <c r="G5" s="173">
        <v>2025</v>
      </c>
      <c r="H5" s="173">
        <v>2025</v>
      </c>
      <c r="I5" s="173">
        <v>2025</v>
      </c>
      <c r="J5" s="173">
        <v>2025</v>
      </c>
      <c r="K5" s="173">
        <v>2025</v>
      </c>
      <c r="L5" s="173">
        <v>2025</v>
      </c>
      <c r="M5" s="173">
        <v>2025</v>
      </c>
      <c r="N5" s="173">
        <v>2025</v>
      </c>
      <c r="O5" s="173">
        <v>2025</v>
      </c>
      <c r="P5" s="173">
        <v>2025</v>
      </c>
      <c r="Q5" s="173">
        <v>2025</v>
      </c>
      <c r="R5" s="173">
        <v>2026</v>
      </c>
      <c r="S5" s="173">
        <v>2026</v>
      </c>
      <c r="T5" s="173">
        <v>2026</v>
      </c>
      <c r="U5" s="173">
        <v>2026</v>
      </c>
      <c r="V5" s="173">
        <v>2026</v>
      </c>
      <c r="W5" s="173">
        <v>2026</v>
      </c>
      <c r="X5" s="173">
        <v>2026</v>
      </c>
      <c r="Y5" s="173">
        <v>2026</v>
      </c>
      <c r="Z5" s="173">
        <v>2026</v>
      </c>
      <c r="AA5" s="173">
        <v>2026</v>
      </c>
      <c r="AB5" s="173">
        <v>2026</v>
      </c>
      <c r="AC5" s="173">
        <v>2026</v>
      </c>
    </row>
    <row r="6" spans="1:29" x14ac:dyDescent="0.3">
      <c r="B6" s="299"/>
      <c r="C6" s="301"/>
      <c r="D6" s="284"/>
      <c r="E6" s="1"/>
      <c r="F6" s="173">
        <v>1</v>
      </c>
      <c r="G6" s="173">
        <f t="shared" ref="G6" si="0">+F6+1</f>
        <v>2</v>
      </c>
      <c r="H6" s="173">
        <f t="shared" ref="H6" si="1">+G6+1</f>
        <v>3</v>
      </c>
      <c r="I6" s="173">
        <f t="shared" ref="I6" si="2">+H6+1</f>
        <v>4</v>
      </c>
      <c r="J6" s="173">
        <f t="shared" ref="J6" si="3">+I6+1</f>
        <v>5</v>
      </c>
      <c r="K6" s="173">
        <f t="shared" ref="K6" si="4">+J6+1</f>
        <v>6</v>
      </c>
      <c r="L6" s="173">
        <f t="shared" ref="L6" si="5">+K6+1</f>
        <v>7</v>
      </c>
      <c r="M6" s="173">
        <f t="shared" ref="M6" si="6">+L6+1</f>
        <v>8</v>
      </c>
      <c r="N6" s="173">
        <f t="shared" ref="N6" si="7">+M6+1</f>
        <v>9</v>
      </c>
      <c r="O6" s="173">
        <f t="shared" ref="O6" si="8">+N6+1</f>
        <v>10</v>
      </c>
      <c r="P6" s="173">
        <f t="shared" ref="P6" si="9">+O6+1</f>
        <v>11</v>
      </c>
      <c r="Q6" s="173">
        <f t="shared" ref="Q6" si="10">+P6+1</f>
        <v>12</v>
      </c>
      <c r="R6" s="173">
        <v>1</v>
      </c>
      <c r="S6" s="173">
        <f>+R6+1</f>
        <v>2</v>
      </c>
      <c r="T6" s="173">
        <f t="shared" ref="T6:AC6" si="11">+S6+1</f>
        <v>3</v>
      </c>
      <c r="U6" s="173">
        <f t="shared" si="11"/>
        <v>4</v>
      </c>
      <c r="V6" s="173">
        <f t="shared" si="11"/>
        <v>5</v>
      </c>
      <c r="W6" s="173">
        <f t="shared" si="11"/>
        <v>6</v>
      </c>
      <c r="X6" s="173">
        <f t="shared" si="11"/>
        <v>7</v>
      </c>
      <c r="Y6" s="173">
        <f t="shared" si="11"/>
        <v>8</v>
      </c>
      <c r="Z6" s="173">
        <f t="shared" si="11"/>
        <v>9</v>
      </c>
      <c r="AA6" s="173">
        <f t="shared" si="11"/>
        <v>10</v>
      </c>
      <c r="AB6" s="173">
        <f t="shared" si="11"/>
        <v>11</v>
      </c>
      <c r="AC6" s="173">
        <f t="shared" si="11"/>
        <v>12</v>
      </c>
    </row>
    <row r="7" spans="1:29" x14ac:dyDescent="0.3">
      <c r="A7" s="81"/>
      <c r="B7" s="191" t="s">
        <v>5</v>
      </c>
      <c r="C7" s="191" t="s">
        <v>6</v>
      </c>
      <c r="D7" s="191" t="s">
        <v>85</v>
      </c>
      <c r="F7" s="203">
        <v>5.83294493</v>
      </c>
      <c r="G7" s="203">
        <v>0</v>
      </c>
      <c r="H7" s="203">
        <v>0</v>
      </c>
      <c r="I7" s="203">
        <v>6.0230032400000004</v>
      </c>
      <c r="J7" s="203">
        <v>0</v>
      </c>
      <c r="K7" s="203">
        <v>0</v>
      </c>
      <c r="L7" s="203">
        <v>6.0949683800000001</v>
      </c>
      <c r="M7" s="203">
        <v>0</v>
      </c>
      <c r="N7" s="203">
        <v>0</v>
      </c>
      <c r="O7" s="203">
        <v>6.2482901200000001</v>
      </c>
      <c r="P7" s="203">
        <v>0</v>
      </c>
      <c r="Q7" s="203">
        <v>0</v>
      </c>
      <c r="R7" s="203">
        <v>6.5570982799999991</v>
      </c>
      <c r="S7" s="203">
        <v>0</v>
      </c>
      <c r="T7" s="203">
        <v>0</v>
      </c>
      <c r="U7" s="203">
        <v>4.1709358100000005</v>
      </c>
      <c r="V7" s="203">
        <v>0</v>
      </c>
      <c r="W7" s="203">
        <v>0</v>
      </c>
      <c r="X7" s="203">
        <v>4.2754224499999998</v>
      </c>
      <c r="Y7" s="203">
        <v>0</v>
      </c>
      <c r="Z7" s="203">
        <v>0</v>
      </c>
      <c r="AA7" s="203">
        <v>4.3927216900000001</v>
      </c>
      <c r="AB7" s="203">
        <v>0</v>
      </c>
      <c r="AC7" s="203">
        <v>0</v>
      </c>
    </row>
    <row r="8" spans="1:29" ht="15" customHeight="1" x14ac:dyDescent="0.3">
      <c r="A8" s="81"/>
      <c r="B8" s="191" t="s">
        <v>163</v>
      </c>
      <c r="C8" s="191" t="s">
        <v>158</v>
      </c>
      <c r="D8" s="191" t="s">
        <v>89</v>
      </c>
      <c r="F8" s="203">
        <v>0</v>
      </c>
      <c r="G8" s="203">
        <v>0</v>
      </c>
      <c r="H8" s="203">
        <v>1008.75</v>
      </c>
      <c r="I8" s="203">
        <v>0</v>
      </c>
      <c r="J8" s="203">
        <v>0</v>
      </c>
      <c r="K8" s="203">
        <v>1008.75</v>
      </c>
      <c r="L8" s="203">
        <v>0</v>
      </c>
      <c r="M8" s="203">
        <v>0</v>
      </c>
      <c r="N8" s="203">
        <v>0</v>
      </c>
      <c r="O8" s="203">
        <v>0</v>
      </c>
      <c r="P8" s="203">
        <v>0</v>
      </c>
      <c r="Q8" s="203">
        <v>0</v>
      </c>
      <c r="R8" s="203">
        <v>0</v>
      </c>
      <c r="S8" s="203">
        <v>0</v>
      </c>
      <c r="T8" s="203">
        <v>0</v>
      </c>
      <c r="U8" s="203">
        <v>0</v>
      </c>
      <c r="V8" s="203">
        <v>0</v>
      </c>
      <c r="W8" s="203">
        <v>0</v>
      </c>
      <c r="X8" s="203">
        <v>0</v>
      </c>
      <c r="Y8" s="203">
        <v>0</v>
      </c>
      <c r="Z8" s="203">
        <v>0</v>
      </c>
      <c r="AA8" s="203">
        <v>0</v>
      </c>
      <c r="AB8" s="203">
        <v>0</v>
      </c>
      <c r="AC8" s="203">
        <v>0</v>
      </c>
    </row>
    <row r="9" spans="1:29" x14ac:dyDescent="0.3">
      <c r="A9" s="81"/>
      <c r="B9" s="191" t="s">
        <v>129</v>
      </c>
      <c r="C9" s="191" t="s">
        <v>130</v>
      </c>
      <c r="D9" s="191" t="s">
        <v>89</v>
      </c>
      <c r="F9" s="203">
        <v>0</v>
      </c>
      <c r="G9" s="203">
        <v>0</v>
      </c>
      <c r="H9" s="203">
        <v>0</v>
      </c>
      <c r="I9" s="203">
        <v>0</v>
      </c>
      <c r="J9" s="203">
        <v>0</v>
      </c>
      <c r="K9" s="203">
        <v>0</v>
      </c>
      <c r="L9" s="203">
        <v>0</v>
      </c>
      <c r="M9" s="203">
        <v>0</v>
      </c>
      <c r="N9" s="203">
        <v>406.55448841666663</v>
      </c>
      <c r="O9" s="203">
        <v>0</v>
      </c>
      <c r="P9" s="203">
        <v>0</v>
      </c>
      <c r="Q9" s="203">
        <v>0</v>
      </c>
      <c r="R9" s="203">
        <v>0</v>
      </c>
      <c r="S9" s="203">
        <v>0</v>
      </c>
      <c r="T9" s="203">
        <v>406.55448841666663</v>
      </c>
      <c r="U9" s="203">
        <v>0</v>
      </c>
      <c r="V9" s="203">
        <v>0</v>
      </c>
      <c r="W9" s="203">
        <v>0</v>
      </c>
      <c r="X9" s="203">
        <v>0</v>
      </c>
      <c r="Y9" s="203">
        <v>0</v>
      </c>
      <c r="Z9" s="203">
        <v>406.55448841666663</v>
      </c>
      <c r="AA9" s="203">
        <v>0</v>
      </c>
      <c r="AB9" s="203">
        <v>0</v>
      </c>
      <c r="AC9" s="203">
        <v>0</v>
      </c>
    </row>
    <row r="10" spans="1:29" x14ac:dyDescent="0.3">
      <c r="A10" s="81"/>
      <c r="B10" s="191" t="s">
        <v>124</v>
      </c>
      <c r="C10" s="191" t="s">
        <v>125</v>
      </c>
      <c r="D10" s="191" t="s">
        <v>89</v>
      </c>
      <c r="F10" s="203">
        <v>0</v>
      </c>
      <c r="G10" s="203">
        <v>201.92307692307693</v>
      </c>
      <c r="H10" s="203">
        <v>0</v>
      </c>
      <c r="I10" s="203">
        <v>0</v>
      </c>
      <c r="J10" s="203">
        <v>201.92307692307693</v>
      </c>
      <c r="K10" s="203">
        <v>0</v>
      </c>
      <c r="L10" s="203">
        <v>0</v>
      </c>
      <c r="M10" s="203">
        <v>0</v>
      </c>
      <c r="N10" s="203">
        <v>0</v>
      </c>
      <c r="O10" s="203">
        <v>0</v>
      </c>
      <c r="P10" s="203">
        <v>0</v>
      </c>
      <c r="Q10" s="203">
        <v>0</v>
      </c>
      <c r="R10" s="203">
        <v>0</v>
      </c>
      <c r="S10" s="203">
        <v>0</v>
      </c>
      <c r="T10" s="203">
        <v>0</v>
      </c>
      <c r="U10" s="203">
        <v>0</v>
      </c>
      <c r="V10" s="203">
        <v>0</v>
      </c>
      <c r="W10" s="203">
        <v>0</v>
      </c>
      <c r="X10" s="203">
        <v>0</v>
      </c>
      <c r="Y10" s="203">
        <v>0</v>
      </c>
      <c r="Z10" s="203">
        <v>0</v>
      </c>
      <c r="AA10" s="203">
        <v>0</v>
      </c>
      <c r="AB10" s="203">
        <v>0</v>
      </c>
      <c r="AC10" s="203">
        <v>0</v>
      </c>
    </row>
    <row r="11" spans="1:29" x14ac:dyDescent="0.3">
      <c r="A11" s="81"/>
      <c r="B11" s="191" t="s">
        <v>32</v>
      </c>
      <c r="C11" s="191" t="s">
        <v>33</v>
      </c>
      <c r="D11" s="191" t="s">
        <v>89</v>
      </c>
      <c r="F11" s="203">
        <v>0</v>
      </c>
      <c r="G11" s="203">
        <v>3.5214128711999999</v>
      </c>
      <c r="H11" s="203">
        <v>0</v>
      </c>
      <c r="I11" s="203">
        <v>0</v>
      </c>
      <c r="J11" s="203">
        <v>0</v>
      </c>
      <c r="K11" s="203">
        <v>0</v>
      </c>
      <c r="L11" s="203">
        <v>0</v>
      </c>
      <c r="M11" s="203">
        <v>3.5383224167999998</v>
      </c>
      <c r="N11" s="203">
        <v>0</v>
      </c>
      <c r="O11" s="203">
        <v>0</v>
      </c>
      <c r="P11" s="203">
        <v>0</v>
      </c>
      <c r="Q11" s="203">
        <v>0</v>
      </c>
      <c r="R11" s="203">
        <v>0</v>
      </c>
      <c r="S11" s="203">
        <v>0</v>
      </c>
      <c r="T11" s="203">
        <v>0</v>
      </c>
      <c r="U11" s="203">
        <v>0</v>
      </c>
      <c r="V11" s="203">
        <v>0</v>
      </c>
      <c r="W11" s="203">
        <v>0</v>
      </c>
      <c r="X11" s="203">
        <v>0</v>
      </c>
      <c r="Y11" s="203">
        <v>0</v>
      </c>
      <c r="Z11" s="203">
        <v>0</v>
      </c>
      <c r="AA11" s="203">
        <v>0</v>
      </c>
      <c r="AB11" s="203">
        <v>0</v>
      </c>
      <c r="AC11" s="203">
        <v>0</v>
      </c>
    </row>
    <row r="12" spans="1:29" x14ac:dyDescent="0.3">
      <c r="A12" s="81"/>
      <c r="B12" s="191" t="s">
        <v>212</v>
      </c>
      <c r="C12" s="191" t="s">
        <v>214</v>
      </c>
      <c r="D12" s="191" t="s">
        <v>89</v>
      </c>
      <c r="F12" s="203">
        <v>0</v>
      </c>
      <c r="G12" s="203">
        <v>0</v>
      </c>
      <c r="H12" s="203">
        <v>0</v>
      </c>
      <c r="I12" s="203">
        <v>0</v>
      </c>
      <c r="J12" s="203">
        <v>0</v>
      </c>
      <c r="K12" s="203">
        <v>0</v>
      </c>
      <c r="L12" s="203">
        <v>0</v>
      </c>
      <c r="M12" s="203">
        <v>0</v>
      </c>
      <c r="N12" s="203">
        <v>0</v>
      </c>
      <c r="O12" s="203">
        <v>0</v>
      </c>
      <c r="P12" s="203">
        <v>0</v>
      </c>
      <c r="Q12" s="203">
        <v>37314.775999999998</v>
      </c>
      <c r="R12" s="203">
        <v>0</v>
      </c>
      <c r="S12" s="203">
        <v>0</v>
      </c>
      <c r="T12" s="203">
        <v>0</v>
      </c>
      <c r="U12" s="203">
        <v>0</v>
      </c>
      <c r="V12" s="203">
        <v>0</v>
      </c>
      <c r="W12" s="203">
        <v>0</v>
      </c>
      <c r="X12" s="203">
        <v>0</v>
      </c>
      <c r="Y12" s="203">
        <v>0</v>
      </c>
      <c r="Z12" s="203">
        <v>0</v>
      </c>
      <c r="AA12" s="203">
        <v>0</v>
      </c>
      <c r="AB12" s="203">
        <v>0</v>
      </c>
      <c r="AC12" s="203">
        <v>0</v>
      </c>
    </row>
    <row r="13" spans="1:29" x14ac:dyDescent="0.3">
      <c r="A13" s="81"/>
      <c r="B13" s="191" t="s">
        <v>213</v>
      </c>
      <c r="C13" s="191" t="s">
        <v>215</v>
      </c>
      <c r="D13" s="191" t="s">
        <v>89</v>
      </c>
      <c r="F13" s="203">
        <v>0</v>
      </c>
      <c r="G13" s="203">
        <v>0</v>
      </c>
      <c r="H13" s="203">
        <v>0</v>
      </c>
      <c r="I13" s="203">
        <v>0</v>
      </c>
      <c r="J13" s="203">
        <v>0</v>
      </c>
      <c r="K13" s="203">
        <v>0</v>
      </c>
      <c r="L13" s="203">
        <v>0</v>
      </c>
      <c r="M13" s="203">
        <v>0</v>
      </c>
      <c r="N13" s="203">
        <v>0</v>
      </c>
      <c r="O13" s="203">
        <v>0</v>
      </c>
      <c r="P13" s="203">
        <v>0</v>
      </c>
      <c r="Q13" s="203">
        <v>0</v>
      </c>
      <c r="R13" s="203">
        <v>0</v>
      </c>
      <c r="S13" s="203">
        <v>0</v>
      </c>
      <c r="T13" s="203">
        <v>0</v>
      </c>
      <c r="U13" s="203">
        <v>0</v>
      </c>
      <c r="V13" s="203">
        <v>0</v>
      </c>
      <c r="W13" s="203">
        <v>0</v>
      </c>
      <c r="X13" s="203">
        <v>0</v>
      </c>
      <c r="Y13" s="203">
        <v>0</v>
      </c>
      <c r="Z13" s="203">
        <v>6850.6506664199997</v>
      </c>
      <c r="AA13" s="203">
        <v>0</v>
      </c>
      <c r="AB13" s="203">
        <v>0</v>
      </c>
      <c r="AC13" s="203">
        <v>6850.6506664199997</v>
      </c>
    </row>
    <row r="14" spans="1:29" x14ac:dyDescent="0.3">
      <c r="A14" s="81"/>
      <c r="B14" s="191" t="s">
        <v>3</v>
      </c>
      <c r="C14" s="191" t="s">
        <v>4</v>
      </c>
      <c r="D14" s="191" t="s">
        <v>85</v>
      </c>
      <c r="F14" s="203">
        <v>12.80518182</v>
      </c>
      <c r="G14" s="203">
        <v>12.973820469999998</v>
      </c>
      <c r="H14" s="203">
        <v>13.144671109999999</v>
      </c>
      <c r="I14" s="203">
        <v>13.31779695</v>
      </c>
      <c r="J14" s="203">
        <v>13.493176910000001</v>
      </c>
      <c r="K14" s="203">
        <v>13.670157960000001</v>
      </c>
      <c r="L14" s="203">
        <v>13.670157960000001</v>
      </c>
      <c r="M14" s="203">
        <v>13.67015793</v>
      </c>
      <c r="N14" s="203">
        <v>13.67015793</v>
      </c>
      <c r="O14" s="203">
        <v>13.67015793</v>
      </c>
      <c r="P14" s="203">
        <v>13.67015793</v>
      </c>
      <c r="Q14" s="203">
        <v>13.67015793</v>
      </c>
      <c r="R14" s="203">
        <v>13.67015793</v>
      </c>
      <c r="S14" s="203">
        <v>13.670158420000002</v>
      </c>
      <c r="T14" s="203">
        <v>0</v>
      </c>
      <c r="U14" s="203">
        <v>0</v>
      </c>
      <c r="V14" s="203">
        <v>0</v>
      </c>
      <c r="W14" s="203">
        <v>0</v>
      </c>
      <c r="X14" s="203">
        <v>0</v>
      </c>
      <c r="Y14" s="203">
        <v>0</v>
      </c>
      <c r="Z14" s="203">
        <v>0</v>
      </c>
      <c r="AA14" s="203">
        <v>0</v>
      </c>
      <c r="AB14" s="203">
        <v>0</v>
      </c>
      <c r="AC14" s="203">
        <v>0</v>
      </c>
    </row>
    <row r="15" spans="1:29" x14ac:dyDescent="0.3">
      <c r="A15" s="81"/>
      <c r="B15" s="191" t="s">
        <v>7</v>
      </c>
      <c r="C15" s="191" t="s">
        <v>8</v>
      </c>
      <c r="D15" s="191" t="s">
        <v>85</v>
      </c>
      <c r="F15" s="203">
        <v>1.3832311408153957</v>
      </c>
      <c r="G15" s="203">
        <v>1.4014476895148205</v>
      </c>
      <c r="H15" s="203">
        <v>1.419903181109101</v>
      </c>
      <c r="I15" s="203">
        <v>1.4386044424782902</v>
      </c>
      <c r="J15" s="203">
        <v>1.457549197995704</v>
      </c>
      <c r="K15" s="203">
        <v>1.476666902652739</v>
      </c>
      <c r="L15" s="203">
        <v>1.476666902652739</v>
      </c>
      <c r="M15" s="203">
        <v>1.4766668926527389</v>
      </c>
      <c r="N15" s="203">
        <v>1.4766668926527389</v>
      </c>
      <c r="O15" s="203">
        <v>1.4766668926527389</v>
      </c>
      <c r="P15" s="203">
        <v>1.4766668926527389</v>
      </c>
      <c r="Q15" s="203">
        <v>1.4766668926527389</v>
      </c>
      <c r="R15" s="203">
        <v>1.476667052652739</v>
      </c>
      <c r="S15" s="203">
        <v>0</v>
      </c>
      <c r="T15" s="203">
        <v>0</v>
      </c>
      <c r="U15" s="203">
        <v>0</v>
      </c>
      <c r="V15" s="203">
        <v>0</v>
      </c>
      <c r="W15" s="203">
        <v>0</v>
      </c>
      <c r="X15" s="203">
        <v>0</v>
      </c>
      <c r="Y15" s="203">
        <v>0</v>
      </c>
      <c r="Z15" s="203">
        <v>0</v>
      </c>
      <c r="AA15" s="203">
        <v>0</v>
      </c>
      <c r="AB15" s="203">
        <v>0</v>
      </c>
      <c r="AC15" s="203">
        <v>0</v>
      </c>
    </row>
    <row r="16" spans="1:29" x14ac:dyDescent="0.3">
      <c r="A16" s="81"/>
      <c r="B16" s="191" t="s">
        <v>173</v>
      </c>
      <c r="C16" s="191" t="s">
        <v>219</v>
      </c>
      <c r="D16" s="191" t="s">
        <v>85</v>
      </c>
      <c r="F16" s="203">
        <v>10.824338636989163</v>
      </c>
      <c r="G16" s="203">
        <v>11.330867099999999</v>
      </c>
      <c r="H16" s="203">
        <v>15.994063410000001</v>
      </c>
      <c r="I16" s="203">
        <v>16.530427201698846</v>
      </c>
      <c r="J16" s="203">
        <v>16.99481358000001</v>
      </c>
      <c r="K16" s="203">
        <v>21.822812370000001</v>
      </c>
      <c r="L16" s="203">
        <v>21.822812370000001</v>
      </c>
      <c r="M16" s="203">
        <v>21.822812370000001</v>
      </c>
      <c r="N16" s="203">
        <v>21.822812370000001</v>
      </c>
      <c r="O16" s="203">
        <v>21.822812370000001</v>
      </c>
      <c r="P16" s="203">
        <v>21.822812370000001</v>
      </c>
      <c r="Q16" s="203">
        <v>21.822812370000001</v>
      </c>
      <c r="R16" s="203">
        <v>21.822812370000001</v>
      </c>
      <c r="S16" s="203">
        <v>21.822812370000001</v>
      </c>
      <c r="T16" s="203">
        <v>21.822812370000001</v>
      </c>
      <c r="U16" s="203">
        <v>21.822812370000001</v>
      </c>
      <c r="V16" s="203">
        <v>21.822812370000001</v>
      </c>
      <c r="W16" s="203">
        <v>21.822812370000001</v>
      </c>
      <c r="X16" s="203">
        <v>21.822812370000001</v>
      </c>
      <c r="Y16" s="203">
        <v>21.822812370000001</v>
      </c>
      <c r="Z16" s="203">
        <v>21.822812370000001</v>
      </c>
      <c r="AA16" s="203">
        <v>21.822812370000001</v>
      </c>
      <c r="AB16" s="203">
        <v>21.822812370000001</v>
      </c>
      <c r="AC16" s="203">
        <v>21.822812370000001</v>
      </c>
    </row>
    <row r="17" spans="1:29" x14ac:dyDescent="0.3">
      <c r="A17" s="81"/>
      <c r="B17" s="191" t="s">
        <v>135</v>
      </c>
      <c r="C17" s="191" t="s">
        <v>136</v>
      </c>
      <c r="D17" s="191" t="s">
        <v>86</v>
      </c>
      <c r="F17" s="203">
        <v>358.91512632999996</v>
      </c>
      <c r="G17" s="203">
        <v>358.91512632999996</v>
      </c>
      <c r="H17" s="203">
        <v>358.91512632999996</v>
      </c>
      <c r="I17" s="203">
        <v>358.91512632999996</v>
      </c>
      <c r="J17" s="203">
        <v>358.91512632999996</v>
      </c>
      <c r="K17" s="203">
        <v>358.91512632999996</v>
      </c>
      <c r="L17" s="203">
        <v>358.91512632999996</v>
      </c>
      <c r="M17" s="203">
        <v>358.91512632999996</v>
      </c>
      <c r="N17" s="203">
        <v>358.91512632999996</v>
      </c>
      <c r="O17" s="203">
        <v>358.91512632999996</v>
      </c>
      <c r="P17" s="203">
        <v>358.91512632999996</v>
      </c>
      <c r="Q17" s="203">
        <v>358.91512632999996</v>
      </c>
      <c r="R17" s="203">
        <v>358.91512632999996</v>
      </c>
      <c r="S17" s="203">
        <v>358.91512632999996</v>
      </c>
      <c r="T17" s="203">
        <v>358.91512632999996</v>
      </c>
      <c r="U17" s="203">
        <v>358.91512632999996</v>
      </c>
      <c r="V17" s="203">
        <v>358.91512632999996</v>
      </c>
      <c r="W17" s="203">
        <v>358.91512632999996</v>
      </c>
      <c r="X17" s="203">
        <v>358.91512632999996</v>
      </c>
      <c r="Y17" s="203">
        <v>358.91512632999996</v>
      </c>
      <c r="Z17" s="203">
        <v>358.91512632999996</v>
      </c>
      <c r="AA17" s="203">
        <v>358.91512632999996</v>
      </c>
      <c r="AB17" s="203">
        <v>358.91512632999996</v>
      </c>
      <c r="AC17" s="203">
        <v>358.91512632999996</v>
      </c>
    </row>
    <row r="18" spans="1:29" x14ac:dyDescent="0.3">
      <c r="A18" s="81"/>
      <c r="B18" s="205" t="s">
        <v>236</v>
      </c>
      <c r="C18" s="191" t="s">
        <v>237</v>
      </c>
      <c r="D18" s="205" t="s">
        <v>86</v>
      </c>
      <c r="F18" s="263">
        <v>0</v>
      </c>
      <c r="G18" s="263">
        <v>0</v>
      </c>
      <c r="H18" s="263">
        <v>0</v>
      </c>
      <c r="I18" s="263">
        <v>0</v>
      </c>
      <c r="J18" s="263">
        <v>0</v>
      </c>
      <c r="K18" s="263">
        <v>0</v>
      </c>
      <c r="L18" s="263">
        <v>0</v>
      </c>
      <c r="M18" s="263">
        <v>0</v>
      </c>
      <c r="N18" s="263">
        <v>0</v>
      </c>
      <c r="O18" s="263">
        <v>185.18518518518516</v>
      </c>
      <c r="P18" s="263">
        <v>370.37037037037032</v>
      </c>
      <c r="Q18" s="263">
        <v>553.37037037037044</v>
      </c>
      <c r="R18" s="263">
        <v>553.37037037037044</v>
      </c>
      <c r="S18" s="263">
        <v>553.37037037037044</v>
      </c>
      <c r="T18" s="263">
        <v>553.37037037037044</v>
      </c>
      <c r="U18" s="263">
        <v>553.37037037037044</v>
      </c>
      <c r="V18" s="263">
        <v>553.37037037037044</v>
      </c>
      <c r="W18" s="263">
        <v>553.37037037037044</v>
      </c>
      <c r="X18" s="263">
        <v>553.37037037037044</v>
      </c>
      <c r="Y18" s="263">
        <v>553.37037037037044</v>
      </c>
      <c r="Z18" s="263">
        <v>553.37037037037044</v>
      </c>
      <c r="AA18" s="263">
        <v>553.37037037037044</v>
      </c>
      <c r="AB18" s="263">
        <v>553.37037037037044</v>
      </c>
      <c r="AC18" s="263">
        <v>553.37037037037044</v>
      </c>
    </row>
    <row r="19" spans="1:29" x14ac:dyDescent="0.3">
      <c r="A19" s="81"/>
      <c r="B19" s="8" t="s">
        <v>239</v>
      </c>
      <c r="C19" s="191" t="s">
        <v>247</v>
      </c>
      <c r="D19" s="205" t="s">
        <v>89</v>
      </c>
      <c r="F19" s="263">
        <v>0</v>
      </c>
      <c r="G19" s="263">
        <v>0</v>
      </c>
      <c r="H19" s="263">
        <v>0</v>
      </c>
      <c r="I19" s="263">
        <v>0</v>
      </c>
      <c r="J19" s="263">
        <v>0</v>
      </c>
      <c r="K19" s="263">
        <v>0</v>
      </c>
      <c r="L19" s="263">
        <v>0</v>
      </c>
      <c r="M19" s="263">
        <v>0</v>
      </c>
      <c r="N19" s="263">
        <v>0</v>
      </c>
      <c r="O19" s="263">
        <v>0</v>
      </c>
      <c r="P19" s="263">
        <v>0</v>
      </c>
      <c r="Q19" s="263">
        <v>0</v>
      </c>
      <c r="R19" s="263">
        <v>0</v>
      </c>
      <c r="S19" s="263">
        <v>0</v>
      </c>
      <c r="T19" s="263">
        <v>0</v>
      </c>
      <c r="U19" s="263">
        <v>0</v>
      </c>
      <c r="V19" s="263">
        <v>0</v>
      </c>
      <c r="W19" s="263">
        <v>72753.929000000004</v>
      </c>
      <c r="X19" s="263">
        <v>0</v>
      </c>
      <c r="Y19" s="263">
        <v>0</v>
      </c>
      <c r="Z19" s="263">
        <v>0</v>
      </c>
      <c r="AA19" s="263">
        <v>0</v>
      </c>
      <c r="AB19" s="263">
        <v>0</v>
      </c>
      <c r="AC19" s="263">
        <v>0</v>
      </c>
    </row>
    <row r="20" spans="1:29" customFormat="1" ht="18.75" customHeight="1" x14ac:dyDescent="0.25">
      <c r="B20" s="8" t="s">
        <v>240</v>
      </c>
      <c r="C20" s="191" t="s">
        <v>248</v>
      </c>
      <c r="D20" s="205" t="s">
        <v>89</v>
      </c>
      <c r="E20" s="267"/>
      <c r="F20" s="263">
        <v>0</v>
      </c>
      <c r="G20" s="263">
        <v>0</v>
      </c>
      <c r="H20" s="263">
        <v>0</v>
      </c>
      <c r="I20" s="263">
        <v>0</v>
      </c>
      <c r="J20" s="263">
        <v>0</v>
      </c>
      <c r="K20" s="263">
        <v>0</v>
      </c>
      <c r="L20" s="263">
        <v>0</v>
      </c>
      <c r="M20" s="263">
        <v>0</v>
      </c>
      <c r="N20" s="263">
        <v>0</v>
      </c>
      <c r="O20" s="263">
        <v>0</v>
      </c>
      <c r="P20" s="263">
        <v>0</v>
      </c>
      <c r="Q20" s="263">
        <v>0</v>
      </c>
      <c r="R20" s="263">
        <v>0</v>
      </c>
      <c r="S20" s="263">
        <v>0</v>
      </c>
      <c r="T20" s="263">
        <v>0</v>
      </c>
      <c r="U20" s="263">
        <v>0</v>
      </c>
      <c r="V20" s="263">
        <v>0</v>
      </c>
      <c r="W20" s="263">
        <v>0</v>
      </c>
      <c r="X20" s="263">
        <v>0</v>
      </c>
      <c r="Y20" s="263">
        <v>0</v>
      </c>
      <c r="Z20" s="263">
        <v>0</v>
      </c>
      <c r="AA20" s="263">
        <v>0</v>
      </c>
      <c r="AB20" s="263">
        <v>0</v>
      </c>
      <c r="AC20" s="263">
        <v>53072.148000000001</v>
      </c>
    </row>
    <row r="21" spans="1:29" customFormat="1" ht="3.75" customHeight="1" x14ac:dyDescent="0.25">
      <c r="B21" s="12"/>
      <c r="C21" s="12"/>
      <c r="D21" s="4"/>
      <c r="E21" s="267"/>
      <c r="F21" s="279"/>
      <c r="G21" s="279"/>
      <c r="H21" s="279"/>
      <c r="I21" s="279"/>
      <c r="J21" s="279"/>
      <c r="K21" s="279"/>
      <c r="L21" s="279"/>
      <c r="M21" s="279"/>
      <c r="N21" s="279"/>
      <c r="O21" s="279"/>
      <c r="P21" s="279"/>
      <c r="Q21" s="279"/>
      <c r="R21" s="279"/>
      <c r="S21" s="279"/>
      <c r="T21" s="279"/>
      <c r="U21" s="279"/>
      <c r="V21" s="279"/>
      <c r="W21" s="279"/>
      <c r="X21" s="279"/>
      <c r="Y21" s="279"/>
      <c r="Z21" s="279"/>
      <c r="AA21" s="279"/>
      <c r="AB21" s="279"/>
      <c r="AC21" s="279"/>
    </row>
    <row r="22" spans="1:29" ht="28.5" customHeight="1" x14ac:dyDescent="0.3">
      <c r="B22" s="308" t="s">
        <v>35</v>
      </c>
      <c r="C22" s="308"/>
      <c r="D22" s="308"/>
      <c r="E22" s="112"/>
      <c r="F22" s="170">
        <f t="shared" ref="F22:AB22" si="12">+SUM(F7:F20)</f>
        <v>389.7608228578045</v>
      </c>
      <c r="G22" s="170">
        <f t="shared" si="12"/>
        <v>590.06575138379173</v>
      </c>
      <c r="H22" s="170">
        <f t="shared" si="12"/>
        <v>1398.2237640311091</v>
      </c>
      <c r="I22" s="170">
        <f t="shared" si="12"/>
        <v>396.22495816417711</v>
      </c>
      <c r="J22" s="170">
        <f t="shared" si="12"/>
        <v>592.78374294107266</v>
      </c>
      <c r="K22" s="170">
        <f t="shared" si="12"/>
        <v>1404.6347635626528</v>
      </c>
      <c r="L22" s="170">
        <f t="shared" si="12"/>
        <v>401.97973194265273</v>
      </c>
      <c r="M22" s="170">
        <f t="shared" si="12"/>
        <v>399.42308593945268</v>
      </c>
      <c r="N22" s="170">
        <f t="shared" si="12"/>
        <v>802.43925193931932</v>
      </c>
      <c r="O22" s="170">
        <f t="shared" si="12"/>
        <v>587.31823882783783</v>
      </c>
      <c r="P22" s="170">
        <f t="shared" si="12"/>
        <v>766.25513389302296</v>
      </c>
      <c r="Q22" s="170">
        <f t="shared" si="12"/>
        <v>38264.031133893026</v>
      </c>
      <c r="R22" s="170">
        <f t="shared" si="12"/>
        <v>955.81223233302308</v>
      </c>
      <c r="S22" s="170">
        <f t="shared" si="12"/>
        <v>947.77846749037042</v>
      </c>
      <c r="T22" s="170">
        <f t="shared" si="12"/>
        <v>1340.6627974870371</v>
      </c>
      <c r="U22" s="170">
        <f t="shared" si="12"/>
        <v>938.27924488037047</v>
      </c>
      <c r="V22" s="170">
        <f t="shared" si="12"/>
        <v>934.10830907037041</v>
      </c>
      <c r="W22" s="170">
        <f t="shared" si="12"/>
        <v>73688.03730907038</v>
      </c>
      <c r="X22" s="170">
        <f t="shared" si="12"/>
        <v>938.38373152037047</v>
      </c>
      <c r="Y22" s="170">
        <f t="shared" si="12"/>
        <v>934.10830907037041</v>
      </c>
      <c r="Z22" s="170">
        <f t="shared" si="12"/>
        <v>8191.3134639070367</v>
      </c>
      <c r="AA22" s="170">
        <f t="shared" si="12"/>
        <v>938.50103076037044</v>
      </c>
      <c r="AB22" s="170">
        <f t="shared" si="12"/>
        <v>934.10830907037041</v>
      </c>
      <c r="AC22" s="170">
        <f>+SUM(AC7:AC20)</f>
        <v>60856.906975490368</v>
      </c>
    </row>
    <row r="23" spans="1:29" x14ac:dyDescent="0.3">
      <c r="B23" s="309" t="s">
        <v>171</v>
      </c>
      <c r="C23" s="309"/>
      <c r="D23" s="309"/>
      <c r="E23" s="112"/>
    </row>
    <row r="24" spans="1:29" x14ac:dyDescent="0.3">
      <c r="B24" s="309"/>
      <c r="C24" s="309"/>
      <c r="D24" s="309"/>
      <c r="E24" s="112"/>
    </row>
    <row r="25" spans="1:29" ht="16.5" customHeight="1" x14ac:dyDescent="0.3">
      <c r="B25" s="309"/>
      <c r="C25" s="309"/>
      <c r="D25" s="309"/>
      <c r="E25" s="112"/>
    </row>
    <row r="26" spans="1:29" x14ac:dyDescent="0.3">
      <c r="B26" s="309"/>
      <c r="C26" s="309"/>
      <c r="D26" s="309"/>
      <c r="E26" s="112"/>
    </row>
    <row r="27" spans="1:29" x14ac:dyDescent="0.3">
      <c r="B27" s="115"/>
      <c r="C27" s="115"/>
      <c r="D27" s="115"/>
      <c r="E27" s="112"/>
    </row>
    <row r="28" spans="1:29" x14ac:dyDescent="0.3">
      <c r="B28" s="110"/>
      <c r="C28" s="115"/>
      <c r="D28" s="115"/>
      <c r="E28" s="112"/>
    </row>
    <row r="29" spans="1:29" ht="30.75" customHeight="1" x14ac:dyDescent="0.3">
      <c r="B29" s="302" t="s">
        <v>94</v>
      </c>
      <c r="C29" s="302"/>
      <c r="D29" s="302"/>
      <c r="E29" s="112"/>
    </row>
    <row r="30" spans="1:29" x14ac:dyDescent="0.3">
      <c r="B30" s="298" t="s">
        <v>0</v>
      </c>
      <c r="C30" s="300" t="s">
        <v>1</v>
      </c>
      <c r="D30" s="300" t="s">
        <v>91</v>
      </c>
      <c r="E30" s="112"/>
      <c r="F30" s="171">
        <v>2025</v>
      </c>
      <c r="G30" s="171">
        <v>2025</v>
      </c>
      <c r="H30" s="171">
        <v>2025</v>
      </c>
      <c r="I30" s="171">
        <v>2025</v>
      </c>
      <c r="J30" s="171">
        <v>2025</v>
      </c>
      <c r="K30" s="171">
        <v>2025</v>
      </c>
      <c r="L30" s="171">
        <v>2025</v>
      </c>
      <c r="M30" s="171">
        <v>2025</v>
      </c>
      <c r="N30" s="171">
        <v>2025</v>
      </c>
      <c r="O30" s="171">
        <v>2025</v>
      </c>
      <c r="P30" s="171">
        <v>2025</v>
      </c>
      <c r="Q30" s="171">
        <v>2025</v>
      </c>
      <c r="R30" s="171">
        <v>2026</v>
      </c>
      <c r="S30" s="171">
        <v>2026</v>
      </c>
      <c r="T30" s="171">
        <v>2026</v>
      </c>
      <c r="U30" s="171">
        <v>2026</v>
      </c>
      <c r="V30" s="171">
        <v>2026</v>
      </c>
      <c r="W30" s="171">
        <v>2026</v>
      </c>
      <c r="X30" s="171">
        <v>2026</v>
      </c>
      <c r="Y30" s="171">
        <v>2026</v>
      </c>
      <c r="Z30" s="171">
        <v>2026</v>
      </c>
      <c r="AA30" s="171">
        <v>2026</v>
      </c>
      <c r="AB30" s="171">
        <v>2026</v>
      </c>
      <c r="AC30" s="171">
        <v>2026</v>
      </c>
    </row>
    <row r="31" spans="1:29" x14ac:dyDescent="0.3">
      <c r="B31" s="299"/>
      <c r="C31" s="301"/>
      <c r="D31" s="301"/>
      <c r="E31" s="112"/>
      <c r="F31" s="171">
        <v>1</v>
      </c>
      <c r="G31" s="171">
        <f t="shared" ref="G31" si="13">+F31+1</f>
        <v>2</v>
      </c>
      <c r="H31" s="171">
        <f t="shared" ref="H31" si="14">+G31+1</f>
        <v>3</v>
      </c>
      <c r="I31" s="171">
        <f t="shared" ref="I31" si="15">+H31+1</f>
        <v>4</v>
      </c>
      <c r="J31" s="171">
        <f t="shared" ref="J31" si="16">+I31+1</f>
        <v>5</v>
      </c>
      <c r="K31" s="171">
        <f t="shared" ref="K31" si="17">+J31+1</f>
        <v>6</v>
      </c>
      <c r="L31" s="171">
        <f t="shared" ref="L31" si="18">+K31+1</f>
        <v>7</v>
      </c>
      <c r="M31" s="171">
        <f t="shared" ref="M31" si="19">+L31+1</f>
        <v>8</v>
      </c>
      <c r="N31" s="171">
        <f t="shared" ref="N31" si="20">+M31+1</f>
        <v>9</v>
      </c>
      <c r="O31" s="171">
        <f t="shared" ref="O31" si="21">+N31+1</f>
        <v>10</v>
      </c>
      <c r="P31" s="171">
        <f t="shared" ref="P31" si="22">+O31+1</f>
        <v>11</v>
      </c>
      <c r="Q31" s="171">
        <f t="shared" ref="Q31" si="23">+P31+1</f>
        <v>12</v>
      </c>
      <c r="R31" s="171">
        <v>1</v>
      </c>
      <c r="S31" s="171">
        <f>+R31+1</f>
        <v>2</v>
      </c>
      <c r="T31" s="171">
        <f t="shared" ref="T31" si="24">+S31+1</f>
        <v>3</v>
      </c>
      <c r="U31" s="171">
        <f t="shared" ref="U31" si="25">+T31+1</f>
        <v>4</v>
      </c>
      <c r="V31" s="171">
        <f t="shared" ref="V31" si="26">+U31+1</f>
        <v>5</v>
      </c>
      <c r="W31" s="171">
        <f t="shared" ref="W31" si="27">+V31+1</f>
        <v>6</v>
      </c>
      <c r="X31" s="171">
        <f t="shared" ref="X31" si="28">+W31+1</f>
        <v>7</v>
      </c>
      <c r="Y31" s="171">
        <f t="shared" ref="Y31" si="29">+X31+1</f>
        <v>8</v>
      </c>
      <c r="Z31" s="171">
        <f t="shared" ref="Z31" si="30">+Y31+1</f>
        <v>9</v>
      </c>
      <c r="AA31" s="171">
        <f t="shared" ref="AA31" si="31">+Z31+1</f>
        <v>10</v>
      </c>
      <c r="AB31" s="171">
        <f t="shared" ref="AB31" si="32">+AA31+1</f>
        <v>11</v>
      </c>
      <c r="AC31" s="171">
        <f t="shared" ref="AC31" si="33">+AB31+1</f>
        <v>12</v>
      </c>
    </row>
    <row r="32" spans="1:29" x14ac:dyDescent="0.3">
      <c r="A32" s="17" t="s">
        <v>38</v>
      </c>
      <c r="B32" s="191" t="s">
        <v>11</v>
      </c>
      <c r="C32" s="191" t="s">
        <v>12</v>
      </c>
      <c r="D32" s="191" t="s">
        <v>88</v>
      </c>
      <c r="E32" s="112"/>
      <c r="F32" s="203">
        <v>0</v>
      </c>
      <c r="G32" s="203">
        <v>0</v>
      </c>
      <c r="H32" s="203">
        <v>0</v>
      </c>
      <c r="I32" s="203">
        <v>0</v>
      </c>
      <c r="J32" s="203">
        <v>0</v>
      </c>
      <c r="K32" s="203">
        <v>1.4257660471664431</v>
      </c>
      <c r="L32" s="203">
        <v>0</v>
      </c>
      <c r="M32" s="203">
        <v>0</v>
      </c>
      <c r="N32" s="203">
        <v>0</v>
      </c>
      <c r="O32" s="203">
        <v>0</v>
      </c>
      <c r="P32" s="203">
        <v>0</v>
      </c>
      <c r="Q32" s="203">
        <v>1.4257660471664431</v>
      </c>
      <c r="R32" s="203">
        <v>0</v>
      </c>
      <c r="S32" s="203">
        <v>0</v>
      </c>
      <c r="T32" s="203">
        <v>0</v>
      </c>
      <c r="U32" s="203">
        <v>0</v>
      </c>
      <c r="V32" s="203">
        <v>0</v>
      </c>
      <c r="W32" s="203">
        <v>1.4257660471664431</v>
      </c>
      <c r="X32" s="203">
        <v>0</v>
      </c>
      <c r="Y32" s="203">
        <v>0</v>
      </c>
      <c r="Z32" s="203">
        <v>0</v>
      </c>
      <c r="AA32" s="203">
        <v>0</v>
      </c>
      <c r="AB32" s="203">
        <v>0</v>
      </c>
      <c r="AC32" s="203">
        <v>1.4257660471664431</v>
      </c>
    </row>
    <row r="33" spans="1:29" x14ac:dyDescent="0.3">
      <c r="A33" s="17" t="s">
        <v>38</v>
      </c>
      <c r="B33" s="191" t="s">
        <v>17</v>
      </c>
      <c r="C33" s="191" t="s">
        <v>18</v>
      </c>
      <c r="D33" s="191" t="s">
        <v>88</v>
      </c>
      <c r="E33" s="112"/>
      <c r="F33" s="203">
        <v>0</v>
      </c>
      <c r="G33" s="203">
        <v>1.27059031</v>
      </c>
      <c r="H33" s="203">
        <v>0</v>
      </c>
      <c r="I33" s="203">
        <v>0</v>
      </c>
      <c r="J33" s="203">
        <v>0</v>
      </c>
      <c r="K33" s="203">
        <v>0</v>
      </c>
      <c r="L33" s="203">
        <v>0</v>
      </c>
      <c r="M33" s="203">
        <v>1.2705903105221876</v>
      </c>
      <c r="N33" s="203">
        <v>0</v>
      </c>
      <c r="O33" s="203">
        <v>0</v>
      </c>
      <c r="P33" s="203">
        <v>0</v>
      </c>
      <c r="Q33" s="203">
        <v>0</v>
      </c>
      <c r="R33" s="203">
        <v>0</v>
      </c>
      <c r="S33" s="203">
        <v>1.2705903105221876</v>
      </c>
      <c r="T33" s="203">
        <v>0</v>
      </c>
      <c r="U33" s="203">
        <v>0</v>
      </c>
      <c r="V33" s="203">
        <v>0</v>
      </c>
      <c r="W33" s="203">
        <v>0</v>
      </c>
      <c r="X33" s="203">
        <v>0</v>
      </c>
      <c r="Y33" s="203">
        <v>1.2705903105221876</v>
      </c>
      <c r="Z33" s="203">
        <v>0</v>
      </c>
      <c r="AA33" s="203">
        <v>0</v>
      </c>
      <c r="AB33" s="203">
        <v>0</v>
      </c>
      <c r="AC33" s="203">
        <v>0</v>
      </c>
    </row>
    <row r="34" spans="1:29" x14ac:dyDescent="0.3">
      <c r="A34" s="17" t="s">
        <v>38</v>
      </c>
      <c r="B34" s="191" t="s">
        <v>13</v>
      </c>
      <c r="C34" s="191" t="s">
        <v>14</v>
      </c>
      <c r="D34" s="191" t="s">
        <v>88</v>
      </c>
      <c r="E34" s="112"/>
      <c r="F34" s="203">
        <v>0</v>
      </c>
      <c r="G34" s="203">
        <v>0</v>
      </c>
      <c r="H34" s="203">
        <v>0</v>
      </c>
      <c r="I34" s="203">
        <v>1.44594277</v>
      </c>
      <c r="J34" s="203">
        <v>0</v>
      </c>
      <c r="K34" s="203">
        <v>0</v>
      </c>
      <c r="L34" s="203">
        <v>0</v>
      </c>
      <c r="M34" s="203">
        <v>0</v>
      </c>
      <c r="N34" s="203">
        <v>0</v>
      </c>
      <c r="O34" s="203">
        <v>1.4459427699999974</v>
      </c>
      <c r="P34" s="203">
        <v>0</v>
      </c>
      <c r="Q34" s="203">
        <v>0</v>
      </c>
      <c r="R34" s="203">
        <v>0</v>
      </c>
      <c r="S34" s="203">
        <v>0</v>
      </c>
      <c r="T34" s="203">
        <v>0</v>
      </c>
      <c r="U34" s="203">
        <v>1.4459427699999974</v>
      </c>
      <c r="V34" s="203">
        <v>0</v>
      </c>
      <c r="W34" s="203">
        <v>0</v>
      </c>
      <c r="X34" s="203">
        <v>0</v>
      </c>
      <c r="Y34" s="203">
        <v>0</v>
      </c>
      <c r="Z34" s="203">
        <v>0</v>
      </c>
      <c r="AA34" s="203">
        <v>1.4459427699999974</v>
      </c>
      <c r="AB34" s="203">
        <v>0</v>
      </c>
      <c r="AC34" s="203">
        <v>0</v>
      </c>
    </row>
    <row r="35" spans="1:29" x14ac:dyDescent="0.3">
      <c r="A35" s="17" t="s">
        <v>38</v>
      </c>
      <c r="B35" s="191" t="s">
        <v>15</v>
      </c>
      <c r="C35" s="191" t="s">
        <v>16</v>
      </c>
      <c r="D35" s="191" t="s">
        <v>88</v>
      </c>
      <c r="E35" s="112"/>
      <c r="F35" s="203">
        <v>0</v>
      </c>
      <c r="G35" s="203">
        <v>2.4354049257142849</v>
      </c>
      <c r="H35" s="203">
        <v>0</v>
      </c>
      <c r="I35" s="203">
        <v>0</v>
      </c>
      <c r="J35" s="203">
        <v>0</v>
      </c>
      <c r="K35" s="203">
        <v>0</v>
      </c>
      <c r="L35" s="203">
        <v>0</v>
      </c>
      <c r="M35" s="203">
        <v>2.4354049257142849</v>
      </c>
      <c r="N35" s="203">
        <v>0</v>
      </c>
      <c r="O35" s="203">
        <v>0</v>
      </c>
      <c r="P35" s="203">
        <v>0</v>
      </c>
      <c r="Q35" s="203">
        <v>0</v>
      </c>
      <c r="R35" s="203">
        <v>0</v>
      </c>
      <c r="S35" s="203">
        <v>0</v>
      </c>
      <c r="T35" s="203">
        <v>0</v>
      </c>
      <c r="U35" s="203">
        <v>0</v>
      </c>
      <c r="V35" s="203">
        <v>0</v>
      </c>
      <c r="W35" s="203">
        <v>0</v>
      </c>
      <c r="X35" s="203">
        <v>0</v>
      </c>
      <c r="Y35" s="203">
        <v>0</v>
      </c>
      <c r="Z35" s="203">
        <v>0</v>
      </c>
      <c r="AA35" s="203">
        <v>0</v>
      </c>
      <c r="AB35" s="203">
        <v>0</v>
      </c>
      <c r="AC35" s="203">
        <v>0</v>
      </c>
    </row>
    <row r="36" spans="1:29" x14ac:dyDescent="0.3">
      <c r="A36" s="17" t="s">
        <v>38</v>
      </c>
      <c r="B36" s="191" t="s">
        <v>21</v>
      </c>
      <c r="C36" s="191" t="s">
        <v>22</v>
      </c>
      <c r="D36" s="191" t="s">
        <v>88</v>
      </c>
      <c r="E36" s="112"/>
      <c r="F36" s="203">
        <v>0</v>
      </c>
      <c r="G36" s="203">
        <v>0</v>
      </c>
      <c r="H36" s="203">
        <v>0</v>
      </c>
      <c r="I36" s="203">
        <v>0.38262267999999999</v>
      </c>
      <c r="J36" s="203">
        <v>0</v>
      </c>
      <c r="K36" s="203">
        <v>0</v>
      </c>
      <c r="L36" s="203">
        <v>0</v>
      </c>
      <c r="M36" s="203">
        <v>0</v>
      </c>
      <c r="N36" s="203">
        <v>0</v>
      </c>
      <c r="O36" s="203">
        <v>0.38262268328081106</v>
      </c>
      <c r="P36" s="203">
        <v>0</v>
      </c>
      <c r="Q36" s="203">
        <v>0</v>
      </c>
      <c r="R36" s="203">
        <v>0</v>
      </c>
      <c r="S36" s="203">
        <v>0</v>
      </c>
      <c r="T36" s="203">
        <v>0</v>
      </c>
      <c r="U36" s="203">
        <v>0.38262268328081106</v>
      </c>
      <c r="V36" s="203">
        <v>0</v>
      </c>
      <c r="W36" s="203">
        <v>0</v>
      </c>
      <c r="X36" s="203">
        <v>0</v>
      </c>
      <c r="Y36" s="203">
        <v>0</v>
      </c>
      <c r="Z36" s="203">
        <v>0</v>
      </c>
      <c r="AA36" s="203">
        <v>0.382622683280811</v>
      </c>
      <c r="AB36" s="203">
        <v>0</v>
      </c>
      <c r="AC36" s="203">
        <v>0</v>
      </c>
    </row>
    <row r="37" spans="1:29" x14ac:dyDescent="0.3">
      <c r="A37" s="17" t="s">
        <v>38</v>
      </c>
      <c r="B37" s="191" t="s">
        <v>19</v>
      </c>
      <c r="C37" s="191" t="s">
        <v>20</v>
      </c>
      <c r="D37" s="191" t="s">
        <v>88</v>
      </c>
      <c r="E37" s="112"/>
      <c r="F37" s="203">
        <v>0</v>
      </c>
      <c r="G37" s="203">
        <v>0</v>
      </c>
      <c r="H37" s="203">
        <v>0</v>
      </c>
      <c r="I37" s="203">
        <v>0</v>
      </c>
      <c r="J37" s="203">
        <v>0.19690853</v>
      </c>
      <c r="K37" s="203">
        <v>0</v>
      </c>
      <c r="L37" s="203">
        <v>0</v>
      </c>
      <c r="M37" s="203">
        <v>0</v>
      </c>
      <c r="N37" s="203">
        <v>0</v>
      </c>
      <c r="O37" s="203">
        <v>0</v>
      </c>
      <c r="P37" s="203">
        <v>0.19690854136491209</v>
      </c>
      <c r="Q37" s="203">
        <v>0</v>
      </c>
      <c r="R37" s="203">
        <v>0</v>
      </c>
      <c r="S37" s="203">
        <v>0</v>
      </c>
      <c r="T37" s="203">
        <v>0</v>
      </c>
      <c r="U37" s="203">
        <v>0</v>
      </c>
      <c r="V37" s="203">
        <v>0.19690854136491212</v>
      </c>
      <c r="W37" s="203">
        <v>0</v>
      </c>
      <c r="X37" s="203">
        <v>0</v>
      </c>
      <c r="Y37" s="203">
        <v>0</v>
      </c>
      <c r="Z37" s="203">
        <v>0</v>
      </c>
      <c r="AA37" s="203">
        <v>0</v>
      </c>
      <c r="AB37" s="203">
        <v>0.19690854136491209</v>
      </c>
      <c r="AC37" s="203">
        <v>0</v>
      </c>
    </row>
    <row r="38" spans="1:29" x14ac:dyDescent="0.3">
      <c r="A38" s="17" t="s">
        <v>38</v>
      </c>
      <c r="B38" s="191" t="s">
        <v>121</v>
      </c>
      <c r="C38" s="191" t="s">
        <v>122</v>
      </c>
      <c r="D38" s="191" t="s">
        <v>88</v>
      </c>
      <c r="E38" s="112"/>
      <c r="F38" s="203">
        <v>0</v>
      </c>
      <c r="G38" s="203">
        <v>0</v>
      </c>
      <c r="H38" s="203">
        <v>0</v>
      </c>
      <c r="I38" s="203">
        <v>0</v>
      </c>
      <c r="J38" s="203">
        <v>0.86129999999999995</v>
      </c>
      <c r="K38" s="203">
        <v>0</v>
      </c>
      <c r="L38" s="203">
        <v>0</v>
      </c>
      <c r="M38" s="203">
        <v>0</v>
      </c>
      <c r="N38" s="203">
        <v>0</v>
      </c>
      <c r="O38" s="203">
        <v>0</v>
      </c>
      <c r="P38" s="203">
        <v>1.019525</v>
      </c>
      <c r="Q38" s="203">
        <v>0</v>
      </c>
      <c r="R38" s="203">
        <v>0</v>
      </c>
      <c r="S38" s="203">
        <v>0</v>
      </c>
      <c r="T38" s="203">
        <v>0</v>
      </c>
      <c r="U38" s="203">
        <v>0</v>
      </c>
      <c r="V38" s="203">
        <v>1.019525</v>
      </c>
      <c r="W38" s="203">
        <v>0</v>
      </c>
      <c r="X38" s="203">
        <v>0</v>
      </c>
      <c r="Y38" s="203">
        <v>0</v>
      </c>
      <c r="Z38" s="203">
        <v>0</v>
      </c>
      <c r="AA38" s="203">
        <v>0</v>
      </c>
      <c r="AB38" s="203">
        <v>1.019525</v>
      </c>
      <c r="AC38" s="203">
        <v>0</v>
      </c>
    </row>
    <row r="39" spans="1:29" x14ac:dyDescent="0.3">
      <c r="A39" s="17"/>
      <c r="B39" s="191" t="s">
        <v>138</v>
      </c>
      <c r="C39" s="191" t="s">
        <v>194</v>
      </c>
      <c r="D39" s="191" t="s">
        <v>88</v>
      </c>
      <c r="E39" s="112"/>
      <c r="F39" s="203">
        <v>0</v>
      </c>
      <c r="G39" s="203">
        <v>0</v>
      </c>
      <c r="H39" s="203">
        <v>0</v>
      </c>
      <c r="I39" s="203">
        <v>0</v>
      </c>
      <c r="J39" s="203">
        <v>0</v>
      </c>
      <c r="K39" s="203">
        <v>0</v>
      </c>
      <c r="L39" s="203">
        <v>0</v>
      </c>
      <c r="M39" s="203">
        <v>0</v>
      </c>
      <c r="N39" s="203">
        <v>0</v>
      </c>
      <c r="O39" s="203">
        <v>0</v>
      </c>
      <c r="P39" s="203">
        <v>0</v>
      </c>
      <c r="Q39" s="203">
        <v>0</v>
      </c>
      <c r="R39" s="203">
        <v>0.21060277503051453</v>
      </c>
      <c r="S39" s="203">
        <v>0</v>
      </c>
      <c r="T39" s="203">
        <v>0</v>
      </c>
      <c r="U39" s="203">
        <v>0</v>
      </c>
      <c r="V39" s="203">
        <v>0</v>
      </c>
      <c r="W39" s="203">
        <v>0</v>
      </c>
      <c r="X39" s="203">
        <v>0.21060277503051453</v>
      </c>
      <c r="Y39" s="203">
        <v>0</v>
      </c>
      <c r="Z39" s="203">
        <v>0</v>
      </c>
      <c r="AA39" s="203">
        <v>0</v>
      </c>
      <c r="AB39" s="203">
        <v>0</v>
      </c>
      <c r="AC39" s="203">
        <v>0</v>
      </c>
    </row>
    <row r="40" spans="1:29" x14ac:dyDescent="0.3">
      <c r="A40" s="17" t="s">
        <v>38</v>
      </c>
      <c r="B40" s="191" t="s">
        <v>23</v>
      </c>
      <c r="C40" s="191" t="s">
        <v>24</v>
      </c>
      <c r="D40" s="191" t="s">
        <v>88</v>
      </c>
      <c r="E40" s="112"/>
      <c r="F40" s="203">
        <v>0</v>
      </c>
      <c r="G40" s="203">
        <v>0</v>
      </c>
      <c r="H40" s="203">
        <v>0</v>
      </c>
      <c r="I40" s="203">
        <v>0</v>
      </c>
      <c r="J40" s="203">
        <v>0</v>
      </c>
      <c r="K40" s="203">
        <v>0</v>
      </c>
      <c r="L40" s="203">
        <v>0</v>
      </c>
      <c r="M40" s="203">
        <v>0</v>
      </c>
      <c r="N40" s="203">
        <v>0</v>
      </c>
      <c r="O40" s="203">
        <v>0</v>
      </c>
      <c r="P40" s="203">
        <v>0</v>
      </c>
      <c r="Q40" s="203">
        <v>0</v>
      </c>
      <c r="R40" s="203">
        <v>0</v>
      </c>
      <c r="S40" s="203">
        <v>0</v>
      </c>
      <c r="T40" s="203">
        <v>0</v>
      </c>
      <c r="U40" s="203">
        <v>0</v>
      </c>
      <c r="V40" s="203">
        <v>0</v>
      </c>
      <c r="W40" s="203">
        <v>0</v>
      </c>
      <c r="X40" s="203">
        <v>0</v>
      </c>
      <c r="Y40" s="203">
        <v>0</v>
      </c>
      <c r="Z40" s="203">
        <v>0</v>
      </c>
      <c r="AA40" s="203">
        <v>0</v>
      </c>
      <c r="AB40" s="203">
        <v>0</v>
      </c>
      <c r="AC40" s="203">
        <v>0</v>
      </c>
    </row>
    <row r="41" spans="1:29" x14ac:dyDescent="0.3">
      <c r="A41" s="17" t="s">
        <v>38</v>
      </c>
      <c r="B41" s="191" t="s">
        <v>25</v>
      </c>
      <c r="C41" s="191" t="s">
        <v>26</v>
      </c>
      <c r="D41" s="191" t="s">
        <v>88</v>
      </c>
      <c r="E41" s="112"/>
      <c r="F41" s="203">
        <v>0</v>
      </c>
      <c r="G41" s="203">
        <v>0</v>
      </c>
      <c r="H41" s="203">
        <v>6.8327700000000002E-3</v>
      </c>
      <c r="I41" s="203">
        <v>0</v>
      </c>
      <c r="J41" s="203">
        <v>0</v>
      </c>
      <c r="K41" s="203">
        <v>6.85309E-3</v>
      </c>
      <c r="L41" s="203">
        <v>0</v>
      </c>
      <c r="M41" s="203">
        <v>0</v>
      </c>
      <c r="N41" s="203">
        <v>6.8734799999999995E-3</v>
      </c>
      <c r="O41" s="203">
        <v>0</v>
      </c>
      <c r="P41" s="203">
        <v>0</v>
      </c>
      <c r="Q41" s="203">
        <v>6.8939300000000004E-3</v>
      </c>
      <c r="R41" s="203">
        <v>0</v>
      </c>
      <c r="S41" s="203">
        <v>0</v>
      </c>
      <c r="T41" s="203">
        <v>6.91444E-3</v>
      </c>
      <c r="U41" s="203">
        <v>0</v>
      </c>
      <c r="V41" s="203">
        <v>0</v>
      </c>
      <c r="W41" s="203">
        <v>6.9350100000000001E-3</v>
      </c>
      <c r="X41" s="203">
        <v>0</v>
      </c>
      <c r="Y41" s="203">
        <v>0</v>
      </c>
      <c r="Z41" s="203">
        <v>6.9556399999999999E-3</v>
      </c>
      <c r="AA41" s="203">
        <v>0</v>
      </c>
      <c r="AB41" s="203">
        <v>0</v>
      </c>
      <c r="AC41" s="203">
        <v>6.9763300000000002E-3</v>
      </c>
    </row>
    <row r="42" spans="1:29" x14ac:dyDescent="0.3">
      <c r="A42" s="17" t="s">
        <v>38</v>
      </c>
      <c r="B42" s="191" t="s">
        <v>27</v>
      </c>
      <c r="C42" s="191" t="s">
        <v>28</v>
      </c>
      <c r="D42" s="191" t="s">
        <v>88</v>
      </c>
      <c r="E42" s="112"/>
      <c r="F42" s="203">
        <v>0</v>
      </c>
      <c r="G42" s="203">
        <v>0</v>
      </c>
      <c r="H42" s="203">
        <v>0</v>
      </c>
      <c r="I42" s="203">
        <v>0</v>
      </c>
      <c r="J42" s="203">
        <v>0</v>
      </c>
      <c r="K42" s="203">
        <v>0</v>
      </c>
      <c r="L42" s="203">
        <v>0</v>
      </c>
      <c r="M42" s="203">
        <v>0</v>
      </c>
      <c r="N42" s="203">
        <v>0</v>
      </c>
      <c r="O42" s="203">
        <v>0</v>
      </c>
      <c r="P42" s="203">
        <v>0</v>
      </c>
      <c r="Q42" s="203">
        <v>0</v>
      </c>
      <c r="R42" s="203">
        <v>0</v>
      </c>
      <c r="S42" s="203">
        <v>0</v>
      </c>
      <c r="T42" s="203">
        <v>0</v>
      </c>
      <c r="U42" s="203">
        <v>0</v>
      </c>
      <c r="V42" s="203">
        <v>0</v>
      </c>
      <c r="W42" s="203">
        <v>0</v>
      </c>
      <c r="X42" s="203">
        <v>0</v>
      </c>
      <c r="Y42" s="203">
        <v>0</v>
      </c>
      <c r="Z42" s="203">
        <v>0</v>
      </c>
      <c r="AA42" s="203">
        <v>0</v>
      </c>
      <c r="AB42" s="203">
        <v>0</v>
      </c>
      <c r="AC42" s="203">
        <v>0</v>
      </c>
    </row>
    <row r="43" spans="1:29" x14ac:dyDescent="0.3">
      <c r="A43" s="17" t="s">
        <v>38</v>
      </c>
      <c r="B43" s="191" t="s">
        <v>30</v>
      </c>
      <c r="C43" s="191" t="s">
        <v>31</v>
      </c>
      <c r="D43" s="191" t="s">
        <v>88</v>
      </c>
      <c r="E43" s="112"/>
      <c r="F43" s="203">
        <v>0</v>
      </c>
      <c r="G43" s="203">
        <v>0</v>
      </c>
      <c r="H43" s="203">
        <v>0.89227885142857055</v>
      </c>
      <c r="I43" s="203">
        <v>0</v>
      </c>
      <c r="J43" s="203">
        <v>0</v>
      </c>
      <c r="K43" s="203">
        <v>0</v>
      </c>
      <c r="L43" s="203">
        <v>0</v>
      </c>
      <c r="M43" s="203">
        <v>0</v>
      </c>
      <c r="N43" s="203">
        <v>0.89227885142857055</v>
      </c>
      <c r="O43" s="203">
        <v>0</v>
      </c>
      <c r="P43" s="203">
        <v>0</v>
      </c>
      <c r="Q43" s="203">
        <v>0</v>
      </c>
      <c r="R43" s="203">
        <v>0</v>
      </c>
      <c r="S43" s="203">
        <v>0</v>
      </c>
      <c r="T43" s="203">
        <v>0.89227885142857055</v>
      </c>
      <c r="U43" s="203">
        <v>0</v>
      </c>
      <c r="V43" s="203">
        <v>0</v>
      </c>
      <c r="W43" s="203">
        <v>0</v>
      </c>
      <c r="X43" s="203">
        <v>0</v>
      </c>
      <c r="Y43" s="203">
        <v>0</v>
      </c>
      <c r="Z43" s="203">
        <v>0.89227885142857055</v>
      </c>
      <c r="AA43" s="203">
        <v>0</v>
      </c>
      <c r="AB43" s="203">
        <v>0</v>
      </c>
      <c r="AC43" s="203">
        <v>0</v>
      </c>
    </row>
    <row r="44" spans="1:29" x14ac:dyDescent="0.3">
      <c r="A44" s="17"/>
      <c r="B44" s="191" t="s">
        <v>139</v>
      </c>
      <c r="C44" s="191" t="s">
        <v>140</v>
      </c>
      <c r="D44" s="191" t="s">
        <v>88</v>
      </c>
      <c r="E44" s="116"/>
      <c r="F44" s="203">
        <v>0</v>
      </c>
      <c r="G44" s="203">
        <v>0</v>
      </c>
      <c r="H44" s="203">
        <v>0</v>
      </c>
      <c r="I44" s="203">
        <v>0</v>
      </c>
      <c r="J44" s="203">
        <v>0</v>
      </c>
      <c r="K44" s="203">
        <v>0</v>
      </c>
      <c r="L44" s="203">
        <v>0</v>
      </c>
      <c r="M44" s="203">
        <v>0</v>
      </c>
      <c r="N44" s="203">
        <v>0</v>
      </c>
      <c r="O44" s="203">
        <v>0</v>
      </c>
      <c r="P44" s="203">
        <v>0</v>
      </c>
      <c r="Q44" s="203">
        <v>0</v>
      </c>
      <c r="R44" s="203">
        <v>4.6374241457047272E-2</v>
      </c>
      <c r="S44" s="203">
        <v>0</v>
      </c>
      <c r="T44" s="203">
        <v>0</v>
      </c>
      <c r="U44" s="203">
        <v>0</v>
      </c>
      <c r="V44" s="203">
        <v>0</v>
      </c>
      <c r="W44" s="203">
        <v>0</v>
      </c>
      <c r="X44" s="203">
        <v>4.6374241457047272E-2</v>
      </c>
      <c r="Y44" s="203">
        <v>0</v>
      </c>
      <c r="Z44" s="203">
        <v>0</v>
      </c>
      <c r="AA44" s="203">
        <v>0</v>
      </c>
      <c r="AB44" s="203">
        <v>0</v>
      </c>
      <c r="AC44" s="203">
        <v>0</v>
      </c>
    </row>
    <row r="45" spans="1:29" x14ac:dyDescent="0.3">
      <c r="A45" s="17"/>
      <c r="B45" s="205" t="s">
        <v>160</v>
      </c>
      <c r="C45" s="191" t="s">
        <v>161</v>
      </c>
      <c r="D45" s="205" t="s">
        <v>88</v>
      </c>
      <c r="E45" s="116"/>
      <c r="F45" s="203">
        <v>0</v>
      </c>
      <c r="G45" s="203">
        <v>0</v>
      </c>
      <c r="H45" s="203">
        <v>0</v>
      </c>
      <c r="I45" s="203">
        <v>0</v>
      </c>
      <c r="J45" s="203">
        <v>0.19370892319791164</v>
      </c>
      <c r="K45" s="203">
        <v>0</v>
      </c>
      <c r="L45" s="203">
        <v>0</v>
      </c>
      <c r="M45" s="203">
        <v>0</v>
      </c>
      <c r="N45" s="203">
        <v>0</v>
      </c>
      <c r="O45" s="203">
        <v>0</v>
      </c>
      <c r="P45" s="203">
        <v>0.19370892319791164</v>
      </c>
      <c r="Q45" s="203">
        <v>0</v>
      </c>
      <c r="R45" s="203">
        <v>0</v>
      </c>
      <c r="S45" s="203">
        <v>0</v>
      </c>
      <c r="T45" s="203">
        <v>0</v>
      </c>
      <c r="U45" s="203">
        <v>0</v>
      </c>
      <c r="V45" s="203">
        <v>0.19370892319791164</v>
      </c>
      <c r="W45" s="203">
        <v>0</v>
      </c>
      <c r="X45" s="203">
        <v>0</v>
      </c>
      <c r="Y45" s="203">
        <v>0</v>
      </c>
      <c r="Z45" s="203">
        <v>0</v>
      </c>
      <c r="AA45" s="203">
        <v>0</v>
      </c>
      <c r="AB45" s="203">
        <v>0.19370892319791164</v>
      </c>
      <c r="AC45" s="203">
        <v>0</v>
      </c>
    </row>
    <row r="46" spans="1:29" x14ac:dyDescent="0.3">
      <c r="A46" s="17" t="s">
        <v>38</v>
      </c>
      <c r="B46" s="191" t="s">
        <v>120</v>
      </c>
      <c r="C46" s="191" t="s">
        <v>119</v>
      </c>
      <c r="D46" s="191" t="s">
        <v>89</v>
      </c>
      <c r="E46" s="112"/>
      <c r="F46" s="203">
        <v>0</v>
      </c>
      <c r="G46" s="203">
        <v>0</v>
      </c>
      <c r="H46" s="203">
        <v>39.847769230769231</v>
      </c>
      <c r="I46" s="203">
        <v>0</v>
      </c>
      <c r="J46" s="203">
        <v>0</v>
      </c>
      <c r="K46" s="203">
        <v>0</v>
      </c>
      <c r="L46" s="203">
        <v>0</v>
      </c>
      <c r="M46" s="203">
        <v>0</v>
      </c>
      <c r="N46" s="203">
        <v>39.847769230769231</v>
      </c>
      <c r="O46" s="203">
        <v>0</v>
      </c>
      <c r="P46" s="203">
        <v>0</v>
      </c>
      <c r="Q46" s="203">
        <v>0</v>
      </c>
      <c r="R46" s="203">
        <v>0</v>
      </c>
      <c r="S46" s="203">
        <v>0</v>
      </c>
      <c r="T46" s="203">
        <v>39.847769230769231</v>
      </c>
      <c r="U46" s="203">
        <v>0</v>
      </c>
      <c r="V46" s="203">
        <v>0</v>
      </c>
      <c r="W46" s="203">
        <v>0</v>
      </c>
      <c r="X46" s="203">
        <v>0</v>
      </c>
      <c r="Y46" s="203">
        <v>0</v>
      </c>
      <c r="Z46" s="203">
        <v>39.847769230769231</v>
      </c>
      <c r="AA46" s="203">
        <v>0</v>
      </c>
      <c r="AB46" s="203">
        <v>0</v>
      </c>
      <c r="AC46" s="203">
        <v>0</v>
      </c>
    </row>
    <row r="47" spans="1:29" customFormat="1" ht="6.75" customHeight="1" x14ac:dyDescent="0.25">
      <c r="B47" s="117"/>
      <c r="C47" s="4"/>
      <c r="D47" s="4"/>
      <c r="E47" s="113"/>
      <c r="F47" s="114"/>
      <c r="G47" s="114"/>
      <c r="H47" s="114"/>
      <c r="I47" s="114"/>
      <c r="R47" s="114"/>
      <c r="S47" s="114"/>
      <c r="T47" s="114"/>
      <c r="U47" s="114"/>
    </row>
    <row r="48" spans="1:29" ht="28.5" customHeight="1" x14ac:dyDescent="0.3">
      <c r="B48" s="308" t="s">
        <v>115</v>
      </c>
      <c r="C48" s="308"/>
      <c r="D48" s="308"/>
      <c r="E48" s="118"/>
      <c r="F48" s="170">
        <f t="shared" ref="F48:Q48" si="34">+SUM(F32:F46)</f>
        <v>0</v>
      </c>
      <c r="G48" s="170">
        <f t="shared" si="34"/>
        <v>3.7059952357142851</v>
      </c>
      <c r="H48" s="170">
        <f t="shared" si="34"/>
        <v>40.746880852197805</v>
      </c>
      <c r="I48" s="170">
        <f t="shared" si="34"/>
        <v>1.8285654500000001</v>
      </c>
      <c r="J48" s="170">
        <f t="shared" si="34"/>
        <v>1.2519174531979116</v>
      </c>
      <c r="K48" s="170">
        <f t="shared" si="34"/>
        <v>1.432619137166443</v>
      </c>
      <c r="L48" s="170">
        <f t="shared" si="34"/>
        <v>0</v>
      </c>
      <c r="M48" s="170">
        <f t="shared" si="34"/>
        <v>3.7059952362364728</v>
      </c>
      <c r="N48" s="170">
        <f t="shared" si="34"/>
        <v>40.746921562197798</v>
      </c>
      <c r="O48" s="170">
        <f t="shared" si="34"/>
        <v>1.8285654532808084</v>
      </c>
      <c r="P48" s="170">
        <f t="shared" si="34"/>
        <v>1.4101424645628238</v>
      </c>
      <c r="Q48" s="170">
        <f t="shared" si="34"/>
        <v>1.432659977166443</v>
      </c>
      <c r="R48" s="170">
        <f t="shared" ref="R48:AC48" si="35">+SUM(R32:R46)</f>
        <v>0.25697701648756177</v>
      </c>
      <c r="S48" s="170">
        <f t="shared" si="35"/>
        <v>1.2705903105221876</v>
      </c>
      <c r="T48" s="170">
        <f t="shared" si="35"/>
        <v>40.746962522197805</v>
      </c>
      <c r="U48" s="170">
        <f t="shared" si="35"/>
        <v>1.8285654532808084</v>
      </c>
      <c r="V48" s="170">
        <f t="shared" si="35"/>
        <v>1.4101424645628238</v>
      </c>
      <c r="W48" s="170">
        <f t="shared" si="35"/>
        <v>1.4327010571664431</v>
      </c>
      <c r="X48" s="170">
        <f t="shared" si="35"/>
        <v>0.25697701648756177</v>
      </c>
      <c r="Y48" s="170">
        <f t="shared" si="35"/>
        <v>1.2705903105221876</v>
      </c>
      <c r="Z48" s="170">
        <f t="shared" si="35"/>
        <v>40.747003722197803</v>
      </c>
      <c r="AA48" s="170">
        <f t="shared" si="35"/>
        <v>1.8285654532808084</v>
      </c>
      <c r="AB48" s="170">
        <f t="shared" si="35"/>
        <v>1.4101424645628238</v>
      </c>
      <c r="AC48" s="170">
        <f t="shared" si="35"/>
        <v>1.4327423771664431</v>
      </c>
    </row>
    <row r="49" spans="2:29" x14ac:dyDescent="0.3">
      <c r="B49" s="4"/>
      <c r="C49" s="4"/>
      <c r="D49" s="4"/>
      <c r="E49" s="112"/>
    </row>
    <row r="50" spans="2:29" x14ac:dyDescent="0.3">
      <c r="B50" s="4"/>
      <c r="C50" s="4"/>
      <c r="D50" s="4"/>
      <c r="E50" s="112"/>
    </row>
    <row r="51" spans="2:29" x14ac:dyDescent="0.3">
      <c r="B51" s="4"/>
      <c r="C51" s="4"/>
      <c r="D51" s="4"/>
    </row>
    <row r="52" spans="2:29" x14ac:dyDescent="0.3">
      <c r="K52" s="110"/>
      <c r="N52" s="110"/>
      <c r="Q52" s="110"/>
      <c r="W52" s="110"/>
      <c r="Z52" s="110"/>
      <c r="AC52" s="110"/>
    </row>
  </sheetData>
  <mergeCells count="13">
    <mergeCell ref="B1:E1"/>
    <mergeCell ref="D5:D6"/>
    <mergeCell ref="D30:D31"/>
    <mergeCell ref="B4:D4"/>
    <mergeCell ref="B29:D29"/>
    <mergeCell ref="B5:B6"/>
    <mergeCell ref="C5:C6"/>
    <mergeCell ref="B25:D26"/>
    <mergeCell ref="B48:D48"/>
    <mergeCell ref="B22:D22"/>
    <mergeCell ref="B30:B31"/>
    <mergeCell ref="C30:C31"/>
    <mergeCell ref="B23:D24"/>
  </mergeCells>
  <hyperlinks>
    <hyperlink ref="C41" location="BIDS34!A1" display="BIDS34" xr:uid="{00000000-0004-0000-0200-000005000000}"/>
  </hyperlinks>
  <pageMargins left="0.7" right="0.7" top="0.75" bottom="0.75" header="0.3" footer="0.3"/>
  <pageSetup paperSize="9" orientation="portrait" horizontalDpi="4294967295" verticalDpi="4294967295"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66"/>
  <sheetViews>
    <sheetView showGridLines="0" zoomScale="70" zoomScaleNormal="70" workbookViewId="0"/>
  </sheetViews>
  <sheetFormatPr baseColWidth="10" defaultRowHeight="15" x14ac:dyDescent="0.25"/>
  <sheetData>
    <row r="1" spans="1:13" ht="21" x14ac:dyDescent="0.35">
      <c r="A1" s="145" t="s">
        <v>197</v>
      </c>
    </row>
    <row r="2" spans="1:13" ht="21" x14ac:dyDescent="0.35">
      <c r="A2" s="145"/>
    </row>
    <row r="3" spans="1:13" ht="18" x14ac:dyDescent="0.25">
      <c r="A3" s="256" t="s">
        <v>198</v>
      </c>
      <c r="B3" s="257"/>
      <c r="C3" s="257"/>
      <c r="D3" s="257"/>
      <c r="E3" s="257"/>
      <c r="F3" s="257"/>
      <c r="I3" s="256" t="s">
        <v>199</v>
      </c>
      <c r="J3" s="257"/>
      <c r="K3" s="257"/>
      <c r="L3" s="257"/>
      <c r="M3" s="257"/>
    </row>
    <row r="4" spans="1:13" ht="15.75" x14ac:dyDescent="0.25">
      <c r="A4" s="184" t="s">
        <v>200</v>
      </c>
      <c r="I4" s="184" t="s">
        <v>201</v>
      </c>
    </row>
    <row r="24" spans="1:14" ht="18" x14ac:dyDescent="0.25">
      <c r="A24" s="256" t="s">
        <v>202</v>
      </c>
      <c r="B24" s="257"/>
      <c r="C24" s="257"/>
      <c r="D24" s="257"/>
      <c r="E24" s="257"/>
      <c r="F24" s="257"/>
      <c r="I24" s="256" t="s">
        <v>203</v>
      </c>
      <c r="J24" s="257"/>
      <c r="K24" s="257"/>
      <c r="L24" s="257"/>
      <c r="M24" s="257"/>
      <c r="N24" s="257"/>
    </row>
    <row r="25" spans="1:14" ht="15.75" x14ac:dyDescent="0.25">
      <c r="A25" s="184" t="s">
        <v>205</v>
      </c>
      <c r="I25" s="184" t="s">
        <v>204</v>
      </c>
    </row>
    <row r="44" spans="1:9" ht="18" x14ac:dyDescent="0.25">
      <c r="A44" s="146" t="s">
        <v>209</v>
      </c>
      <c r="I44" s="146" t="s">
        <v>206</v>
      </c>
    </row>
    <row r="45" spans="1:9" ht="15.75" x14ac:dyDescent="0.25">
      <c r="A45" s="184" t="s">
        <v>208</v>
      </c>
      <c r="I45" s="184" t="s">
        <v>207</v>
      </c>
    </row>
    <row r="65" spans="1:9" ht="18" x14ac:dyDescent="0.25">
      <c r="A65" s="146" t="s">
        <v>210</v>
      </c>
      <c r="I65" s="146" t="s">
        <v>211</v>
      </c>
    </row>
    <row r="66" spans="1:9" ht="15.75" x14ac:dyDescent="0.25">
      <c r="A66" s="184" t="s">
        <v>205</v>
      </c>
      <c r="I66" s="184" t="s">
        <v>204</v>
      </c>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17"/>
  <sheetViews>
    <sheetView showGridLines="0" zoomScale="85" zoomScaleNormal="85" workbookViewId="0">
      <pane xSplit="2" ySplit="2" topLeftCell="C3" activePane="bottomRight" state="frozen"/>
      <selection activeCell="F1" sqref="F1"/>
      <selection pane="topRight" activeCell="F1" sqref="F1"/>
      <selection pane="bottomLeft" activeCell="F1" sqref="F1"/>
      <selection pane="bottomRight"/>
    </sheetView>
  </sheetViews>
  <sheetFormatPr baseColWidth="10" defaultRowHeight="15" x14ac:dyDescent="0.25"/>
  <cols>
    <col min="1" max="1" width="20.85546875" customWidth="1"/>
    <col min="2" max="2" width="49.85546875" customWidth="1"/>
    <col min="3" max="3" width="19.5703125" customWidth="1"/>
    <col min="4" max="4" width="20.85546875" bestFit="1" customWidth="1"/>
    <col min="5" max="6" width="19.5703125" customWidth="1"/>
    <col min="8" max="8" width="16.7109375" bestFit="1" customWidth="1"/>
    <col min="9" max="9" width="15.5703125" bestFit="1" customWidth="1"/>
    <col min="15" max="15" width="23.42578125" customWidth="1"/>
  </cols>
  <sheetData>
    <row r="1" spans="1:18" ht="24.75" customHeight="1" x14ac:dyDescent="0.25">
      <c r="A1" s="10"/>
      <c r="B1" s="54"/>
      <c r="C1" s="178">
        <v>2025</v>
      </c>
      <c r="D1" s="178">
        <v>2025</v>
      </c>
      <c r="E1" s="214"/>
      <c r="F1" s="214"/>
      <c r="G1" s="10"/>
      <c r="H1" s="33"/>
      <c r="I1" s="31"/>
      <c r="J1" s="10"/>
      <c r="K1" s="10"/>
      <c r="L1" s="10"/>
      <c r="M1" s="10"/>
      <c r="N1" s="10"/>
    </row>
    <row r="2" spans="1:18" ht="21" customHeight="1" x14ac:dyDescent="0.25">
      <c r="A2" s="10"/>
      <c r="B2" s="10"/>
      <c r="C2" s="150" t="s">
        <v>56</v>
      </c>
      <c r="D2" s="150" t="s">
        <v>252</v>
      </c>
      <c r="E2" s="215"/>
      <c r="F2" s="215"/>
      <c r="G2" s="10"/>
      <c r="H2" s="33"/>
      <c r="I2" s="33"/>
      <c r="J2" s="10"/>
      <c r="K2" s="10"/>
      <c r="L2" s="10"/>
      <c r="M2" s="10"/>
      <c r="N2" s="10"/>
    </row>
    <row r="3" spans="1:18" ht="57" customHeight="1" x14ac:dyDescent="0.25">
      <c r="A3" s="311" t="s">
        <v>57</v>
      </c>
      <c r="B3" s="150" t="s">
        <v>58</v>
      </c>
      <c r="C3" s="67">
        <v>180198.5213251872</v>
      </c>
      <c r="D3" s="67">
        <v>171316.24736950209</v>
      </c>
      <c r="E3" s="67"/>
      <c r="F3" s="67"/>
      <c r="G3" s="312" t="s">
        <v>123</v>
      </c>
      <c r="H3" s="312"/>
      <c r="I3" s="312"/>
      <c r="J3" s="312"/>
      <c r="K3" s="312"/>
      <c r="L3" s="312"/>
      <c r="M3" s="312"/>
      <c r="N3" s="312"/>
      <c r="O3" s="32"/>
      <c r="P3" s="32"/>
      <c r="Q3" s="32"/>
      <c r="R3" s="32"/>
    </row>
    <row r="4" spans="1:18" ht="57" customHeight="1" x14ac:dyDescent="0.25">
      <c r="A4" s="311"/>
      <c r="B4" s="150" t="s">
        <v>59</v>
      </c>
      <c r="C4" s="67">
        <v>3068550.81478965</v>
      </c>
      <c r="D4" s="67">
        <v>3237926.9</v>
      </c>
      <c r="E4" s="67"/>
      <c r="F4" s="67"/>
      <c r="G4" s="312"/>
      <c r="H4" s="312"/>
      <c r="I4" s="312"/>
      <c r="J4" s="312"/>
      <c r="K4" s="312"/>
      <c r="L4" s="312"/>
      <c r="M4" s="312"/>
      <c r="N4" s="312"/>
      <c r="O4" s="32"/>
      <c r="P4" s="32"/>
      <c r="Q4" s="32"/>
      <c r="R4" s="32"/>
    </row>
    <row r="5" spans="1:18" ht="57" customHeight="1" x14ac:dyDescent="0.25">
      <c r="A5" s="311"/>
      <c r="B5" s="150" t="s">
        <v>60</v>
      </c>
      <c r="C5" s="68">
        <f>+C3/C4</f>
        <v>5.8724307401616181E-2</v>
      </c>
      <c r="D5" s="68">
        <f>+D3/D4</f>
        <v>5.2909238738373644E-2</v>
      </c>
      <c r="E5" s="68"/>
      <c r="F5" s="68"/>
      <c r="G5" s="312"/>
      <c r="H5" s="312"/>
      <c r="I5" s="312"/>
      <c r="J5" s="312"/>
      <c r="K5" s="312"/>
      <c r="L5" s="312"/>
      <c r="M5" s="312"/>
      <c r="N5" s="312"/>
      <c r="O5" s="32"/>
      <c r="P5" s="32"/>
      <c r="Q5" s="32"/>
      <c r="R5" s="32"/>
    </row>
    <row r="6" spans="1:18" ht="57" customHeight="1" x14ac:dyDescent="0.25">
      <c r="A6" s="311" t="s">
        <v>61</v>
      </c>
      <c r="B6" s="150" t="s">
        <v>62</v>
      </c>
      <c r="C6" s="67">
        <v>108075.28433099933</v>
      </c>
      <c r="D6" s="67">
        <v>218566.68115126379</v>
      </c>
      <c r="E6" s="67"/>
      <c r="F6" s="67"/>
      <c r="G6" s="312" t="s">
        <v>131</v>
      </c>
      <c r="H6" s="312"/>
      <c r="I6" s="312"/>
      <c r="J6" s="312"/>
      <c r="K6" s="312"/>
      <c r="L6" s="312"/>
      <c r="M6" s="312"/>
      <c r="N6" s="312"/>
      <c r="O6" s="32"/>
      <c r="P6" s="32"/>
      <c r="Q6" s="32"/>
      <c r="R6" s="32"/>
    </row>
    <row r="7" spans="1:18" ht="57" customHeight="1" x14ac:dyDescent="0.25">
      <c r="A7" s="311"/>
      <c r="B7" s="150" t="s">
        <v>63</v>
      </c>
      <c r="C7" s="67">
        <v>1750713.6919474802</v>
      </c>
      <c r="D7" s="67">
        <v>1993709</v>
      </c>
      <c r="E7" s="67"/>
      <c r="F7" s="67"/>
      <c r="G7" s="312"/>
      <c r="H7" s="312"/>
      <c r="I7" s="312"/>
      <c r="J7" s="312"/>
      <c r="K7" s="312"/>
      <c r="L7" s="312"/>
      <c r="M7" s="312"/>
      <c r="N7" s="312"/>
      <c r="O7" s="32"/>
      <c r="P7" s="32"/>
      <c r="Q7" s="32"/>
      <c r="R7" s="32"/>
    </row>
    <row r="8" spans="1:18" ht="57" customHeight="1" x14ac:dyDescent="0.25">
      <c r="A8" s="311"/>
      <c r="B8" s="150" t="s">
        <v>64</v>
      </c>
      <c r="C8" s="68">
        <f>+C6/C7</f>
        <v>6.17321294898752E-2</v>
      </c>
      <c r="D8" s="68">
        <f>+D6/D7</f>
        <v>0.10962817600325012</v>
      </c>
      <c r="E8" s="68"/>
      <c r="F8" s="68"/>
      <c r="G8" s="312"/>
      <c r="H8" s="312"/>
      <c r="I8" s="312"/>
      <c r="J8" s="312"/>
      <c r="K8" s="312"/>
      <c r="L8" s="312"/>
      <c r="M8" s="312"/>
      <c r="N8" s="312"/>
      <c r="O8" s="32"/>
      <c r="P8" s="32"/>
      <c r="Q8" s="32"/>
      <c r="R8" s="32"/>
    </row>
    <row r="9" spans="1:18" ht="57" customHeight="1" x14ac:dyDescent="0.25">
      <c r="A9" s="311"/>
      <c r="B9" s="150" t="s">
        <v>65</v>
      </c>
      <c r="C9" s="67">
        <v>43305.38903389706</v>
      </c>
      <c r="D9" s="67">
        <v>47615.806170709198</v>
      </c>
      <c r="E9" s="67"/>
      <c r="F9" s="67"/>
      <c r="G9" s="312" t="s">
        <v>132</v>
      </c>
      <c r="H9" s="312"/>
      <c r="I9" s="312"/>
      <c r="J9" s="312"/>
      <c r="K9" s="312"/>
      <c r="L9" s="312"/>
      <c r="M9" s="312"/>
      <c r="N9" s="312"/>
      <c r="O9" s="32"/>
      <c r="P9" s="32"/>
      <c r="Q9" s="32"/>
      <c r="R9" s="32"/>
    </row>
    <row r="10" spans="1:18" ht="57" customHeight="1" x14ac:dyDescent="0.25">
      <c r="A10" s="311"/>
      <c r="B10" s="150" t="s">
        <v>66</v>
      </c>
      <c r="C10" s="67">
        <v>3625806.40871371</v>
      </c>
      <c r="D10" s="67">
        <v>3873014.8</v>
      </c>
      <c r="E10" s="67"/>
      <c r="F10" s="67"/>
      <c r="G10" s="312"/>
      <c r="H10" s="312"/>
      <c r="I10" s="312"/>
      <c r="J10" s="312"/>
      <c r="K10" s="312"/>
      <c r="L10" s="312"/>
      <c r="M10" s="312"/>
      <c r="N10" s="312"/>
      <c r="O10" s="32"/>
      <c r="P10" s="32"/>
      <c r="Q10" s="32"/>
      <c r="R10" s="32"/>
    </row>
    <row r="11" spans="1:18" ht="57" customHeight="1" x14ac:dyDescent="0.25">
      <c r="A11" s="311"/>
      <c r="B11" s="150" t="s">
        <v>67</v>
      </c>
      <c r="C11" s="68">
        <f>+C9/C10</f>
        <v>1.1943657259202668E-2</v>
      </c>
      <c r="D11" s="68">
        <f>+D9/D10</f>
        <v>1.2294248441991288E-2</v>
      </c>
      <c r="E11" s="68"/>
      <c r="F11" s="68"/>
      <c r="G11" s="312"/>
      <c r="H11" s="312"/>
      <c r="I11" s="312"/>
      <c r="J11" s="312"/>
      <c r="K11" s="312"/>
      <c r="L11" s="312"/>
      <c r="M11" s="312"/>
      <c r="N11" s="312"/>
      <c r="O11" s="32"/>
      <c r="P11" s="32"/>
      <c r="Q11" s="32"/>
      <c r="R11" s="32"/>
    </row>
    <row r="12" spans="1:18" ht="57" customHeight="1" x14ac:dyDescent="0.25">
      <c r="A12" s="311"/>
      <c r="B12" s="150" t="s">
        <v>68</v>
      </c>
      <c r="C12" s="67">
        <v>37.762428759999999</v>
      </c>
      <c r="D12" s="67">
        <v>31.739425520000001</v>
      </c>
      <c r="E12" s="67"/>
      <c r="F12" s="67"/>
      <c r="G12" s="312" t="s">
        <v>133</v>
      </c>
      <c r="H12" s="312"/>
      <c r="I12" s="312"/>
      <c r="J12" s="312"/>
      <c r="K12" s="312"/>
      <c r="L12" s="312"/>
      <c r="M12" s="312"/>
      <c r="N12" s="312"/>
      <c r="O12" s="32"/>
      <c r="P12" s="32"/>
      <c r="Q12" s="32"/>
      <c r="R12" s="32"/>
    </row>
    <row r="13" spans="1:18" ht="57" customHeight="1" x14ac:dyDescent="0.25">
      <c r="A13" s="311"/>
      <c r="B13" s="150" t="s">
        <v>69</v>
      </c>
      <c r="C13" s="67">
        <v>3625806.40871371</v>
      </c>
      <c r="D13" s="67">
        <v>3873014.8</v>
      </c>
      <c r="E13" s="67"/>
      <c r="F13" s="67"/>
      <c r="G13" s="312"/>
      <c r="H13" s="312"/>
      <c r="I13" s="312"/>
      <c r="J13" s="312"/>
      <c r="K13" s="312"/>
      <c r="L13" s="312"/>
      <c r="M13" s="312"/>
      <c r="N13" s="312"/>
      <c r="O13" s="32"/>
      <c r="P13" s="32"/>
      <c r="Q13" s="32"/>
      <c r="R13" s="32"/>
    </row>
    <row r="14" spans="1:18" ht="57" customHeight="1" x14ac:dyDescent="0.25">
      <c r="A14" s="311"/>
      <c r="B14" s="150" t="s">
        <v>70</v>
      </c>
      <c r="C14" s="185">
        <f>+C12/C13</f>
        <v>1.0414904852406775E-5</v>
      </c>
      <c r="D14" s="185">
        <f>+D12/D13</f>
        <v>8.1950178759967562E-6</v>
      </c>
      <c r="E14" s="185"/>
      <c r="F14" s="185"/>
      <c r="G14" s="312"/>
      <c r="H14" s="312"/>
      <c r="I14" s="312"/>
      <c r="J14" s="312"/>
      <c r="K14" s="312"/>
      <c r="L14" s="312"/>
      <c r="M14" s="312"/>
      <c r="N14" s="312"/>
      <c r="O14" s="32"/>
      <c r="P14" s="32"/>
      <c r="Q14" s="32"/>
      <c r="R14" s="32"/>
    </row>
    <row r="15" spans="1:18" ht="57" customHeight="1" x14ac:dyDescent="0.25">
      <c r="A15" s="311"/>
      <c r="B15" s="150" t="s">
        <v>71</v>
      </c>
      <c r="C15" s="67">
        <v>77089.516471469426</v>
      </c>
      <c r="D15" s="67">
        <v>68221.758772354326</v>
      </c>
      <c r="E15" s="67"/>
      <c r="F15" s="67"/>
      <c r="G15" s="312" t="s">
        <v>134</v>
      </c>
      <c r="H15" s="312"/>
      <c r="I15" s="312"/>
      <c r="J15" s="312"/>
      <c r="K15" s="312"/>
      <c r="L15" s="312"/>
      <c r="M15" s="312"/>
      <c r="N15" s="312"/>
      <c r="O15" s="32"/>
      <c r="P15" s="32"/>
      <c r="Q15" s="32"/>
      <c r="R15" s="32"/>
    </row>
    <row r="16" spans="1:18" ht="57" customHeight="1" x14ac:dyDescent="0.25">
      <c r="A16" s="311"/>
      <c r="B16" s="150" t="s">
        <v>72</v>
      </c>
      <c r="C16" s="67">
        <v>1635095.3629868701</v>
      </c>
      <c r="D16" s="67">
        <v>1767682.94</v>
      </c>
      <c r="E16" s="67"/>
      <c r="F16" s="67"/>
      <c r="G16" s="312"/>
      <c r="H16" s="312"/>
      <c r="I16" s="312"/>
      <c r="J16" s="312"/>
      <c r="K16" s="312"/>
      <c r="L16" s="312"/>
      <c r="M16" s="312"/>
      <c r="N16" s="312"/>
      <c r="O16" s="32"/>
      <c r="P16" s="32"/>
      <c r="Q16" s="32"/>
      <c r="R16" s="32"/>
    </row>
    <row r="17" spans="1:18" ht="57" customHeight="1" x14ac:dyDescent="0.25">
      <c r="A17" s="311"/>
      <c r="B17" s="150" t="s">
        <v>73</v>
      </c>
      <c r="C17" s="68">
        <f>+C15/C16</f>
        <v>4.7146801475021038E-2</v>
      </c>
      <c r="D17" s="68">
        <f>+D15/D16</f>
        <v>3.85938887730366E-2</v>
      </c>
      <c r="E17" s="68"/>
      <c r="F17" s="68"/>
      <c r="G17" s="312"/>
      <c r="H17" s="312"/>
      <c r="I17" s="312"/>
      <c r="J17" s="312"/>
      <c r="K17" s="312"/>
      <c r="L17" s="312"/>
      <c r="M17" s="312"/>
      <c r="N17" s="312"/>
      <c r="O17" s="32"/>
      <c r="P17" s="32"/>
      <c r="Q17" s="32"/>
      <c r="R17" s="32"/>
    </row>
  </sheetData>
  <mergeCells count="7">
    <mergeCell ref="A3:A5"/>
    <mergeCell ref="G3:N5"/>
    <mergeCell ref="A6:A17"/>
    <mergeCell ref="G6:N8"/>
    <mergeCell ref="G9:N11"/>
    <mergeCell ref="G12:N14"/>
    <mergeCell ref="G15:N17"/>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1:U9"/>
  <sheetViews>
    <sheetView showGridLines="0" workbookViewId="0"/>
  </sheetViews>
  <sheetFormatPr baseColWidth="10" defaultRowHeight="15" x14ac:dyDescent="0.25"/>
  <cols>
    <col min="1" max="1" width="4.5703125" customWidth="1"/>
    <col min="2" max="2" width="39.85546875" customWidth="1"/>
    <col min="3" max="3" width="11.28515625" customWidth="1"/>
    <col min="4" max="4" width="9.85546875" customWidth="1"/>
    <col min="5" max="5" width="11" customWidth="1"/>
    <col min="6" max="6" width="13.42578125" customWidth="1"/>
    <col min="7" max="9" width="12.42578125" customWidth="1"/>
    <col min="10" max="10" width="6.28515625" customWidth="1"/>
    <col min="11" max="11" width="6.42578125" customWidth="1"/>
    <col min="12" max="12" width="6.85546875" customWidth="1"/>
    <col min="13" max="13" width="9.28515625" customWidth="1"/>
    <col min="14" max="14" width="11.28515625" customWidth="1"/>
    <col min="259" max="259" width="39.85546875" customWidth="1"/>
    <col min="260" max="260" width="11.28515625" customWidth="1"/>
    <col min="261" max="261" width="9.85546875" customWidth="1"/>
    <col min="262" max="262" width="11" customWidth="1"/>
    <col min="263" max="263" width="13.42578125" customWidth="1"/>
    <col min="264" max="265" width="12.42578125" customWidth="1"/>
    <col min="266" max="266" width="6.28515625" customWidth="1"/>
    <col min="267" max="267" width="6.42578125" customWidth="1"/>
    <col min="268" max="268" width="6.85546875" customWidth="1"/>
    <col min="269" max="269" width="9.28515625" customWidth="1"/>
    <col min="270" max="270" width="11.28515625" customWidth="1"/>
    <col min="515" max="515" width="39.85546875" customWidth="1"/>
    <col min="516" max="516" width="11.28515625" customWidth="1"/>
    <col min="517" max="517" width="9.85546875" customWidth="1"/>
    <col min="518" max="518" width="11" customWidth="1"/>
    <col min="519" max="519" width="13.42578125" customWidth="1"/>
    <col min="520" max="521" width="12.42578125" customWidth="1"/>
    <col min="522" max="522" width="6.28515625" customWidth="1"/>
    <col min="523" max="523" width="6.42578125" customWidth="1"/>
    <col min="524" max="524" width="6.85546875" customWidth="1"/>
    <col min="525" max="525" width="9.28515625" customWidth="1"/>
    <col min="526" max="526" width="11.28515625" customWidth="1"/>
    <col min="771" max="771" width="39.85546875" customWidth="1"/>
    <col min="772" max="772" width="11.28515625" customWidth="1"/>
    <col min="773" max="773" width="9.85546875" customWidth="1"/>
    <col min="774" max="774" width="11" customWidth="1"/>
    <col min="775" max="775" width="13.42578125" customWidth="1"/>
    <col min="776" max="777" width="12.42578125" customWidth="1"/>
    <col min="778" max="778" width="6.28515625" customWidth="1"/>
    <col min="779" max="779" width="6.42578125" customWidth="1"/>
    <col min="780" max="780" width="6.85546875" customWidth="1"/>
    <col min="781" max="781" width="9.28515625" customWidth="1"/>
    <col min="782" max="782" width="11.28515625" customWidth="1"/>
    <col min="1027" max="1027" width="39.85546875" customWidth="1"/>
    <col min="1028" max="1028" width="11.28515625" customWidth="1"/>
    <col min="1029" max="1029" width="9.85546875" customWidth="1"/>
    <col min="1030" max="1030" width="11" customWidth="1"/>
    <col min="1031" max="1031" width="13.42578125" customWidth="1"/>
    <col min="1032" max="1033" width="12.42578125" customWidth="1"/>
    <col min="1034" max="1034" width="6.28515625" customWidth="1"/>
    <col min="1035" max="1035" width="6.42578125" customWidth="1"/>
    <col min="1036" max="1036" width="6.85546875" customWidth="1"/>
    <col min="1037" max="1037" width="9.28515625" customWidth="1"/>
    <col min="1038" max="1038" width="11.28515625" customWidth="1"/>
    <col min="1283" max="1283" width="39.85546875" customWidth="1"/>
    <col min="1284" max="1284" width="11.28515625" customWidth="1"/>
    <col min="1285" max="1285" width="9.85546875" customWidth="1"/>
    <col min="1286" max="1286" width="11" customWidth="1"/>
    <col min="1287" max="1287" width="13.42578125" customWidth="1"/>
    <col min="1288" max="1289" width="12.42578125" customWidth="1"/>
    <col min="1290" max="1290" width="6.28515625" customWidth="1"/>
    <col min="1291" max="1291" width="6.42578125" customWidth="1"/>
    <col min="1292" max="1292" width="6.85546875" customWidth="1"/>
    <col min="1293" max="1293" width="9.28515625" customWidth="1"/>
    <col min="1294" max="1294" width="11.28515625" customWidth="1"/>
    <col min="1539" max="1539" width="39.85546875" customWidth="1"/>
    <col min="1540" max="1540" width="11.28515625" customWidth="1"/>
    <col min="1541" max="1541" width="9.85546875" customWidth="1"/>
    <col min="1542" max="1542" width="11" customWidth="1"/>
    <col min="1543" max="1543" width="13.42578125" customWidth="1"/>
    <col min="1544" max="1545" width="12.42578125" customWidth="1"/>
    <col min="1546" max="1546" width="6.28515625" customWidth="1"/>
    <col min="1547" max="1547" width="6.42578125" customWidth="1"/>
    <col min="1548" max="1548" width="6.85546875" customWidth="1"/>
    <col min="1549" max="1549" width="9.28515625" customWidth="1"/>
    <col min="1550" max="1550" width="11.28515625" customWidth="1"/>
    <col min="1795" max="1795" width="39.85546875" customWidth="1"/>
    <col min="1796" max="1796" width="11.28515625" customWidth="1"/>
    <col min="1797" max="1797" width="9.85546875" customWidth="1"/>
    <col min="1798" max="1798" width="11" customWidth="1"/>
    <col min="1799" max="1799" width="13.42578125" customWidth="1"/>
    <col min="1800" max="1801" width="12.42578125" customWidth="1"/>
    <col min="1802" max="1802" width="6.28515625" customWidth="1"/>
    <col min="1803" max="1803" width="6.42578125" customWidth="1"/>
    <col min="1804" max="1804" width="6.85546875" customWidth="1"/>
    <col min="1805" max="1805" width="9.28515625" customWidth="1"/>
    <col min="1806" max="1806" width="11.28515625" customWidth="1"/>
    <col min="2051" max="2051" width="39.85546875" customWidth="1"/>
    <col min="2052" max="2052" width="11.28515625" customWidth="1"/>
    <col min="2053" max="2053" width="9.85546875" customWidth="1"/>
    <col min="2054" max="2054" width="11" customWidth="1"/>
    <col min="2055" max="2055" width="13.42578125" customWidth="1"/>
    <col min="2056" max="2057" width="12.42578125" customWidth="1"/>
    <col min="2058" max="2058" width="6.28515625" customWidth="1"/>
    <col min="2059" max="2059" width="6.42578125" customWidth="1"/>
    <col min="2060" max="2060" width="6.85546875" customWidth="1"/>
    <col min="2061" max="2061" width="9.28515625" customWidth="1"/>
    <col min="2062" max="2062" width="11.28515625" customWidth="1"/>
    <col min="2307" max="2307" width="39.85546875" customWidth="1"/>
    <col min="2308" max="2308" width="11.28515625" customWidth="1"/>
    <col min="2309" max="2309" width="9.85546875" customWidth="1"/>
    <col min="2310" max="2310" width="11" customWidth="1"/>
    <col min="2311" max="2311" width="13.42578125" customWidth="1"/>
    <col min="2312" max="2313" width="12.42578125" customWidth="1"/>
    <col min="2314" max="2314" width="6.28515625" customWidth="1"/>
    <col min="2315" max="2315" width="6.42578125" customWidth="1"/>
    <col min="2316" max="2316" width="6.85546875" customWidth="1"/>
    <col min="2317" max="2317" width="9.28515625" customWidth="1"/>
    <col min="2318" max="2318" width="11.28515625" customWidth="1"/>
    <col min="2563" max="2563" width="39.85546875" customWidth="1"/>
    <col min="2564" max="2564" width="11.28515625" customWidth="1"/>
    <col min="2565" max="2565" width="9.85546875" customWidth="1"/>
    <col min="2566" max="2566" width="11" customWidth="1"/>
    <col min="2567" max="2567" width="13.42578125" customWidth="1"/>
    <col min="2568" max="2569" width="12.42578125" customWidth="1"/>
    <col min="2570" max="2570" width="6.28515625" customWidth="1"/>
    <col min="2571" max="2571" width="6.42578125" customWidth="1"/>
    <col min="2572" max="2572" width="6.85546875" customWidth="1"/>
    <col min="2573" max="2573" width="9.28515625" customWidth="1"/>
    <col min="2574" max="2574" width="11.28515625" customWidth="1"/>
    <col min="2819" max="2819" width="39.85546875" customWidth="1"/>
    <col min="2820" max="2820" width="11.28515625" customWidth="1"/>
    <col min="2821" max="2821" width="9.85546875" customWidth="1"/>
    <col min="2822" max="2822" width="11" customWidth="1"/>
    <col min="2823" max="2823" width="13.42578125" customWidth="1"/>
    <col min="2824" max="2825" width="12.42578125" customWidth="1"/>
    <col min="2826" max="2826" width="6.28515625" customWidth="1"/>
    <col min="2827" max="2827" width="6.42578125" customWidth="1"/>
    <col min="2828" max="2828" width="6.85546875" customWidth="1"/>
    <col min="2829" max="2829" width="9.28515625" customWidth="1"/>
    <col min="2830" max="2830" width="11.28515625" customWidth="1"/>
    <col min="3075" max="3075" width="39.85546875" customWidth="1"/>
    <col min="3076" max="3076" width="11.28515625" customWidth="1"/>
    <col min="3077" max="3077" width="9.85546875" customWidth="1"/>
    <col min="3078" max="3078" width="11" customWidth="1"/>
    <col min="3079" max="3079" width="13.42578125" customWidth="1"/>
    <col min="3080" max="3081" width="12.42578125" customWidth="1"/>
    <col min="3082" max="3082" width="6.28515625" customWidth="1"/>
    <col min="3083" max="3083" width="6.42578125" customWidth="1"/>
    <col min="3084" max="3084" width="6.85546875" customWidth="1"/>
    <col min="3085" max="3085" width="9.28515625" customWidth="1"/>
    <col min="3086" max="3086" width="11.28515625" customWidth="1"/>
    <col min="3331" max="3331" width="39.85546875" customWidth="1"/>
    <col min="3332" max="3332" width="11.28515625" customWidth="1"/>
    <col min="3333" max="3333" width="9.85546875" customWidth="1"/>
    <col min="3334" max="3334" width="11" customWidth="1"/>
    <col min="3335" max="3335" width="13.42578125" customWidth="1"/>
    <col min="3336" max="3337" width="12.42578125" customWidth="1"/>
    <col min="3338" max="3338" width="6.28515625" customWidth="1"/>
    <col min="3339" max="3339" width="6.42578125" customWidth="1"/>
    <col min="3340" max="3340" width="6.85546875" customWidth="1"/>
    <col min="3341" max="3341" width="9.28515625" customWidth="1"/>
    <col min="3342" max="3342" width="11.28515625" customWidth="1"/>
    <col min="3587" max="3587" width="39.85546875" customWidth="1"/>
    <col min="3588" max="3588" width="11.28515625" customWidth="1"/>
    <col min="3589" max="3589" width="9.85546875" customWidth="1"/>
    <col min="3590" max="3590" width="11" customWidth="1"/>
    <col min="3591" max="3591" width="13.42578125" customWidth="1"/>
    <col min="3592" max="3593" width="12.42578125" customWidth="1"/>
    <col min="3594" max="3594" width="6.28515625" customWidth="1"/>
    <col min="3595" max="3595" width="6.42578125" customWidth="1"/>
    <col min="3596" max="3596" width="6.85546875" customWidth="1"/>
    <col min="3597" max="3597" width="9.28515625" customWidth="1"/>
    <col min="3598" max="3598" width="11.28515625" customWidth="1"/>
    <col min="3843" max="3843" width="39.85546875" customWidth="1"/>
    <col min="3844" max="3844" width="11.28515625" customWidth="1"/>
    <col min="3845" max="3845" width="9.85546875" customWidth="1"/>
    <col min="3846" max="3846" width="11" customWidth="1"/>
    <col min="3847" max="3847" width="13.42578125" customWidth="1"/>
    <col min="3848" max="3849" width="12.42578125" customWidth="1"/>
    <col min="3850" max="3850" width="6.28515625" customWidth="1"/>
    <col min="3851" max="3851" width="6.42578125" customWidth="1"/>
    <col min="3852" max="3852" width="6.85546875" customWidth="1"/>
    <col min="3853" max="3853" width="9.28515625" customWidth="1"/>
    <col min="3854" max="3854" width="11.28515625" customWidth="1"/>
    <col min="4099" max="4099" width="39.85546875" customWidth="1"/>
    <col min="4100" max="4100" width="11.28515625" customWidth="1"/>
    <col min="4101" max="4101" width="9.85546875" customWidth="1"/>
    <col min="4102" max="4102" width="11" customWidth="1"/>
    <col min="4103" max="4103" width="13.42578125" customWidth="1"/>
    <col min="4104" max="4105" width="12.42578125" customWidth="1"/>
    <col min="4106" max="4106" width="6.28515625" customWidth="1"/>
    <col min="4107" max="4107" width="6.42578125" customWidth="1"/>
    <col min="4108" max="4108" width="6.85546875" customWidth="1"/>
    <col min="4109" max="4109" width="9.28515625" customWidth="1"/>
    <col min="4110" max="4110" width="11.28515625" customWidth="1"/>
    <col min="4355" max="4355" width="39.85546875" customWidth="1"/>
    <col min="4356" max="4356" width="11.28515625" customWidth="1"/>
    <col min="4357" max="4357" width="9.85546875" customWidth="1"/>
    <col min="4358" max="4358" width="11" customWidth="1"/>
    <col min="4359" max="4359" width="13.42578125" customWidth="1"/>
    <col min="4360" max="4361" width="12.42578125" customWidth="1"/>
    <col min="4362" max="4362" width="6.28515625" customWidth="1"/>
    <col min="4363" max="4363" width="6.42578125" customWidth="1"/>
    <col min="4364" max="4364" width="6.85546875" customWidth="1"/>
    <col min="4365" max="4365" width="9.28515625" customWidth="1"/>
    <col min="4366" max="4366" width="11.28515625" customWidth="1"/>
    <col min="4611" max="4611" width="39.85546875" customWidth="1"/>
    <col min="4612" max="4612" width="11.28515625" customWidth="1"/>
    <col min="4613" max="4613" width="9.85546875" customWidth="1"/>
    <col min="4614" max="4614" width="11" customWidth="1"/>
    <col min="4615" max="4615" width="13.42578125" customWidth="1"/>
    <col min="4616" max="4617" width="12.42578125" customWidth="1"/>
    <col min="4618" max="4618" width="6.28515625" customWidth="1"/>
    <col min="4619" max="4619" width="6.42578125" customWidth="1"/>
    <col min="4620" max="4620" width="6.85546875" customWidth="1"/>
    <col min="4621" max="4621" width="9.28515625" customWidth="1"/>
    <col min="4622" max="4622" width="11.28515625" customWidth="1"/>
    <col min="4867" max="4867" width="39.85546875" customWidth="1"/>
    <col min="4868" max="4868" width="11.28515625" customWidth="1"/>
    <col min="4869" max="4869" width="9.85546875" customWidth="1"/>
    <col min="4870" max="4870" width="11" customWidth="1"/>
    <col min="4871" max="4871" width="13.42578125" customWidth="1"/>
    <col min="4872" max="4873" width="12.42578125" customWidth="1"/>
    <col min="4874" max="4874" width="6.28515625" customWidth="1"/>
    <col min="4875" max="4875" width="6.42578125" customWidth="1"/>
    <col min="4876" max="4876" width="6.85546875" customWidth="1"/>
    <col min="4877" max="4877" width="9.28515625" customWidth="1"/>
    <col min="4878" max="4878" width="11.28515625" customWidth="1"/>
    <col min="5123" max="5123" width="39.85546875" customWidth="1"/>
    <col min="5124" max="5124" width="11.28515625" customWidth="1"/>
    <col min="5125" max="5125" width="9.85546875" customWidth="1"/>
    <col min="5126" max="5126" width="11" customWidth="1"/>
    <col min="5127" max="5127" width="13.42578125" customWidth="1"/>
    <col min="5128" max="5129" width="12.42578125" customWidth="1"/>
    <col min="5130" max="5130" width="6.28515625" customWidth="1"/>
    <col min="5131" max="5131" width="6.42578125" customWidth="1"/>
    <col min="5132" max="5132" width="6.85546875" customWidth="1"/>
    <col min="5133" max="5133" width="9.28515625" customWidth="1"/>
    <col min="5134" max="5134" width="11.28515625" customWidth="1"/>
    <col min="5379" max="5379" width="39.85546875" customWidth="1"/>
    <col min="5380" max="5380" width="11.28515625" customWidth="1"/>
    <col min="5381" max="5381" width="9.85546875" customWidth="1"/>
    <col min="5382" max="5382" width="11" customWidth="1"/>
    <col min="5383" max="5383" width="13.42578125" customWidth="1"/>
    <col min="5384" max="5385" width="12.42578125" customWidth="1"/>
    <col min="5386" max="5386" width="6.28515625" customWidth="1"/>
    <col min="5387" max="5387" width="6.42578125" customWidth="1"/>
    <col min="5388" max="5388" width="6.85546875" customWidth="1"/>
    <col min="5389" max="5389" width="9.28515625" customWidth="1"/>
    <col min="5390" max="5390" width="11.28515625" customWidth="1"/>
    <col min="5635" max="5635" width="39.85546875" customWidth="1"/>
    <col min="5636" max="5636" width="11.28515625" customWidth="1"/>
    <col min="5637" max="5637" width="9.85546875" customWidth="1"/>
    <col min="5638" max="5638" width="11" customWidth="1"/>
    <col min="5639" max="5639" width="13.42578125" customWidth="1"/>
    <col min="5640" max="5641" width="12.42578125" customWidth="1"/>
    <col min="5642" max="5642" width="6.28515625" customWidth="1"/>
    <col min="5643" max="5643" width="6.42578125" customWidth="1"/>
    <col min="5644" max="5644" width="6.85546875" customWidth="1"/>
    <col min="5645" max="5645" width="9.28515625" customWidth="1"/>
    <col min="5646" max="5646" width="11.28515625" customWidth="1"/>
    <col min="5891" max="5891" width="39.85546875" customWidth="1"/>
    <col min="5892" max="5892" width="11.28515625" customWidth="1"/>
    <col min="5893" max="5893" width="9.85546875" customWidth="1"/>
    <col min="5894" max="5894" width="11" customWidth="1"/>
    <col min="5895" max="5895" width="13.42578125" customWidth="1"/>
    <col min="5896" max="5897" width="12.42578125" customWidth="1"/>
    <col min="5898" max="5898" width="6.28515625" customWidth="1"/>
    <col min="5899" max="5899" width="6.42578125" customWidth="1"/>
    <col min="5900" max="5900" width="6.85546875" customWidth="1"/>
    <col min="5901" max="5901" width="9.28515625" customWidth="1"/>
    <col min="5902" max="5902" width="11.28515625" customWidth="1"/>
    <col min="6147" max="6147" width="39.85546875" customWidth="1"/>
    <col min="6148" max="6148" width="11.28515625" customWidth="1"/>
    <col min="6149" max="6149" width="9.85546875" customWidth="1"/>
    <col min="6150" max="6150" width="11" customWidth="1"/>
    <col min="6151" max="6151" width="13.42578125" customWidth="1"/>
    <col min="6152" max="6153" width="12.42578125" customWidth="1"/>
    <col min="6154" max="6154" width="6.28515625" customWidth="1"/>
    <col min="6155" max="6155" width="6.42578125" customWidth="1"/>
    <col min="6156" max="6156" width="6.85546875" customWidth="1"/>
    <col min="6157" max="6157" width="9.28515625" customWidth="1"/>
    <col min="6158" max="6158" width="11.28515625" customWidth="1"/>
    <col min="6403" max="6403" width="39.85546875" customWidth="1"/>
    <col min="6404" max="6404" width="11.28515625" customWidth="1"/>
    <col min="6405" max="6405" width="9.85546875" customWidth="1"/>
    <col min="6406" max="6406" width="11" customWidth="1"/>
    <col min="6407" max="6407" width="13.42578125" customWidth="1"/>
    <col min="6408" max="6409" width="12.42578125" customWidth="1"/>
    <col min="6410" max="6410" width="6.28515625" customWidth="1"/>
    <col min="6411" max="6411" width="6.42578125" customWidth="1"/>
    <col min="6412" max="6412" width="6.85546875" customWidth="1"/>
    <col min="6413" max="6413" width="9.28515625" customWidth="1"/>
    <col min="6414" max="6414" width="11.28515625" customWidth="1"/>
    <col min="6659" max="6659" width="39.85546875" customWidth="1"/>
    <col min="6660" max="6660" width="11.28515625" customWidth="1"/>
    <col min="6661" max="6661" width="9.85546875" customWidth="1"/>
    <col min="6662" max="6662" width="11" customWidth="1"/>
    <col min="6663" max="6663" width="13.42578125" customWidth="1"/>
    <col min="6664" max="6665" width="12.42578125" customWidth="1"/>
    <col min="6666" max="6666" width="6.28515625" customWidth="1"/>
    <col min="6667" max="6667" width="6.42578125" customWidth="1"/>
    <col min="6668" max="6668" width="6.85546875" customWidth="1"/>
    <col min="6669" max="6669" width="9.28515625" customWidth="1"/>
    <col min="6670" max="6670" width="11.28515625" customWidth="1"/>
    <col min="6915" max="6915" width="39.85546875" customWidth="1"/>
    <col min="6916" max="6916" width="11.28515625" customWidth="1"/>
    <col min="6917" max="6917" width="9.85546875" customWidth="1"/>
    <col min="6918" max="6918" width="11" customWidth="1"/>
    <col min="6919" max="6919" width="13.42578125" customWidth="1"/>
    <col min="6920" max="6921" width="12.42578125" customWidth="1"/>
    <col min="6922" max="6922" width="6.28515625" customWidth="1"/>
    <col min="6923" max="6923" width="6.42578125" customWidth="1"/>
    <col min="6924" max="6924" width="6.85546875" customWidth="1"/>
    <col min="6925" max="6925" width="9.28515625" customWidth="1"/>
    <col min="6926" max="6926" width="11.28515625" customWidth="1"/>
    <col min="7171" max="7171" width="39.85546875" customWidth="1"/>
    <col min="7172" max="7172" width="11.28515625" customWidth="1"/>
    <col min="7173" max="7173" width="9.85546875" customWidth="1"/>
    <col min="7174" max="7174" width="11" customWidth="1"/>
    <col min="7175" max="7175" width="13.42578125" customWidth="1"/>
    <col min="7176" max="7177" width="12.42578125" customWidth="1"/>
    <col min="7178" max="7178" width="6.28515625" customWidth="1"/>
    <col min="7179" max="7179" width="6.42578125" customWidth="1"/>
    <col min="7180" max="7180" width="6.85546875" customWidth="1"/>
    <col min="7181" max="7181" width="9.28515625" customWidth="1"/>
    <col min="7182" max="7182" width="11.28515625" customWidth="1"/>
    <col min="7427" max="7427" width="39.85546875" customWidth="1"/>
    <col min="7428" max="7428" width="11.28515625" customWidth="1"/>
    <col min="7429" max="7429" width="9.85546875" customWidth="1"/>
    <col min="7430" max="7430" width="11" customWidth="1"/>
    <col min="7431" max="7431" width="13.42578125" customWidth="1"/>
    <col min="7432" max="7433" width="12.42578125" customWidth="1"/>
    <col min="7434" max="7434" width="6.28515625" customWidth="1"/>
    <col min="7435" max="7435" width="6.42578125" customWidth="1"/>
    <col min="7436" max="7436" width="6.85546875" customWidth="1"/>
    <col min="7437" max="7437" width="9.28515625" customWidth="1"/>
    <col min="7438" max="7438" width="11.28515625" customWidth="1"/>
    <col min="7683" max="7683" width="39.85546875" customWidth="1"/>
    <col min="7684" max="7684" width="11.28515625" customWidth="1"/>
    <col min="7685" max="7685" width="9.85546875" customWidth="1"/>
    <col min="7686" max="7686" width="11" customWidth="1"/>
    <col min="7687" max="7687" width="13.42578125" customWidth="1"/>
    <col min="7688" max="7689" width="12.42578125" customWidth="1"/>
    <col min="7690" max="7690" width="6.28515625" customWidth="1"/>
    <col min="7691" max="7691" width="6.42578125" customWidth="1"/>
    <col min="7692" max="7692" width="6.85546875" customWidth="1"/>
    <col min="7693" max="7693" width="9.28515625" customWidth="1"/>
    <col min="7694" max="7694" width="11.28515625" customWidth="1"/>
    <col min="7939" max="7939" width="39.85546875" customWidth="1"/>
    <col min="7940" max="7940" width="11.28515625" customWidth="1"/>
    <col min="7941" max="7941" width="9.85546875" customWidth="1"/>
    <col min="7942" max="7942" width="11" customWidth="1"/>
    <col min="7943" max="7943" width="13.42578125" customWidth="1"/>
    <col min="7944" max="7945" width="12.42578125" customWidth="1"/>
    <col min="7946" max="7946" width="6.28515625" customWidth="1"/>
    <col min="7947" max="7947" width="6.42578125" customWidth="1"/>
    <col min="7948" max="7948" width="6.85546875" customWidth="1"/>
    <col min="7949" max="7949" width="9.28515625" customWidth="1"/>
    <col min="7950" max="7950" width="11.28515625" customWidth="1"/>
    <col min="8195" max="8195" width="39.85546875" customWidth="1"/>
    <col min="8196" max="8196" width="11.28515625" customWidth="1"/>
    <col min="8197" max="8197" width="9.85546875" customWidth="1"/>
    <col min="8198" max="8198" width="11" customWidth="1"/>
    <col min="8199" max="8199" width="13.42578125" customWidth="1"/>
    <col min="8200" max="8201" width="12.42578125" customWidth="1"/>
    <col min="8202" max="8202" width="6.28515625" customWidth="1"/>
    <col min="8203" max="8203" width="6.42578125" customWidth="1"/>
    <col min="8204" max="8204" width="6.85546875" customWidth="1"/>
    <col min="8205" max="8205" width="9.28515625" customWidth="1"/>
    <col min="8206" max="8206" width="11.28515625" customWidth="1"/>
    <col min="8451" max="8451" width="39.85546875" customWidth="1"/>
    <col min="8452" max="8452" width="11.28515625" customWidth="1"/>
    <col min="8453" max="8453" width="9.85546875" customWidth="1"/>
    <col min="8454" max="8454" width="11" customWidth="1"/>
    <col min="8455" max="8455" width="13.42578125" customWidth="1"/>
    <col min="8456" max="8457" width="12.42578125" customWidth="1"/>
    <col min="8458" max="8458" width="6.28515625" customWidth="1"/>
    <col min="8459" max="8459" width="6.42578125" customWidth="1"/>
    <col min="8460" max="8460" width="6.85546875" customWidth="1"/>
    <col min="8461" max="8461" width="9.28515625" customWidth="1"/>
    <col min="8462" max="8462" width="11.28515625" customWidth="1"/>
    <col min="8707" max="8707" width="39.85546875" customWidth="1"/>
    <col min="8708" max="8708" width="11.28515625" customWidth="1"/>
    <col min="8709" max="8709" width="9.85546875" customWidth="1"/>
    <col min="8710" max="8710" width="11" customWidth="1"/>
    <col min="8711" max="8711" width="13.42578125" customWidth="1"/>
    <col min="8712" max="8713" width="12.42578125" customWidth="1"/>
    <col min="8714" max="8714" width="6.28515625" customWidth="1"/>
    <col min="8715" max="8715" width="6.42578125" customWidth="1"/>
    <col min="8716" max="8716" width="6.85546875" customWidth="1"/>
    <col min="8717" max="8717" width="9.28515625" customWidth="1"/>
    <col min="8718" max="8718" width="11.28515625" customWidth="1"/>
    <col min="8963" max="8963" width="39.85546875" customWidth="1"/>
    <col min="8964" max="8964" width="11.28515625" customWidth="1"/>
    <col min="8965" max="8965" width="9.85546875" customWidth="1"/>
    <col min="8966" max="8966" width="11" customWidth="1"/>
    <col min="8967" max="8967" width="13.42578125" customWidth="1"/>
    <col min="8968" max="8969" width="12.42578125" customWidth="1"/>
    <col min="8970" max="8970" width="6.28515625" customWidth="1"/>
    <col min="8971" max="8971" width="6.42578125" customWidth="1"/>
    <col min="8972" max="8972" width="6.85546875" customWidth="1"/>
    <col min="8973" max="8973" width="9.28515625" customWidth="1"/>
    <col min="8974" max="8974" width="11.28515625" customWidth="1"/>
    <col min="9219" max="9219" width="39.85546875" customWidth="1"/>
    <col min="9220" max="9220" width="11.28515625" customWidth="1"/>
    <col min="9221" max="9221" width="9.85546875" customWidth="1"/>
    <col min="9222" max="9222" width="11" customWidth="1"/>
    <col min="9223" max="9223" width="13.42578125" customWidth="1"/>
    <col min="9224" max="9225" width="12.42578125" customWidth="1"/>
    <col min="9226" max="9226" width="6.28515625" customWidth="1"/>
    <col min="9227" max="9227" width="6.42578125" customWidth="1"/>
    <col min="9228" max="9228" width="6.85546875" customWidth="1"/>
    <col min="9229" max="9229" width="9.28515625" customWidth="1"/>
    <col min="9230" max="9230" width="11.28515625" customWidth="1"/>
    <col min="9475" max="9475" width="39.85546875" customWidth="1"/>
    <col min="9476" max="9476" width="11.28515625" customWidth="1"/>
    <col min="9477" max="9477" width="9.85546875" customWidth="1"/>
    <col min="9478" max="9478" width="11" customWidth="1"/>
    <col min="9479" max="9479" width="13.42578125" customWidth="1"/>
    <col min="9480" max="9481" width="12.42578125" customWidth="1"/>
    <col min="9482" max="9482" width="6.28515625" customWidth="1"/>
    <col min="9483" max="9483" width="6.42578125" customWidth="1"/>
    <col min="9484" max="9484" width="6.85546875" customWidth="1"/>
    <col min="9485" max="9485" width="9.28515625" customWidth="1"/>
    <col min="9486" max="9486" width="11.28515625" customWidth="1"/>
    <col min="9731" max="9731" width="39.85546875" customWidth="1"/>
    <col min="9732" max="9732" width="11.28515625" customWidth="1"/>
    <col min="9733" max="9733" width="9.85546875" customWidth="1"/>
    <col min="9734" max="9734" width="11" customWidth="1"/>
    <col min="9735" max="9735" width="13.42578125" customWidth="1"/>
    <col min="9736" max="9737" width="12.42578125" customWidth="1"/>
    <col min="9738" max="9738" width="6.28515625" customWidth="1"/>
    <col min="9739" max="9739" width="6.42578125" customWidth="1"/>
    <col min="9740" max="9740" width="6.85546875" customWidth="1"/>
    <col min="9741" max="9741" width="9.28515625" customWidth="1"/>
    <col min="9742" max="9742" width="11.28515625" customWidth="1"/>
    <col min="9987" max="9987" width="39.85546875" customWidth="1"/>
    <col min="9988" max="9988" width="11.28515625" customWidth="1"/>
    <col min="9989" max="9989" width="9.85546875" customWidth="1"/>
    <col min="9990" max="9990" width="11" customWidth="1"/>
    <col min="9991" max="9991" width="13.42578125" customWidth="1"/>
    <col min="9992" max="9993" width="12.42578125" customWidth="1"/>
    <col min="9994" max="9994" width="6.28515625" customWidth="1"/>
    <col min="9995" max="9995" width="6.42578125" customWidth="1"/>
    <col min="9996" max="9996" width="6.85546875" customWidth="1"/>
    <col min="9997" max="9997" width="9.28515625" customWidth="1"/>
    <col min="9998" max="9998" width="11.28515625" customWidth="1"/>
    <col min="10243" max="10243" width="39.85546875" customWidth="1"/>
    <col min="10244" max="10244" width="11.28515625" customWidth="1"/>
    <col min="10245" max="10245" width="9.85546875" customWidth="1"/>
    <col min="10246" max="10246" width="11" customWidth="1"/>
    <col min="10247" max="10247" width="13.42578125" customWidth="1"/>
    <col min="10248" max="10249" width="12.42578125" customWidth="1"/>
    <col min="10250" max="10250" width="6.28515625" customWidth="1"/>
    <col min="10251" max="10251" width="6.42578125" customWidth="1"/>
    <col min="10252" max="10252" width="6.85546875" customWidth="1"/>
    <col min="10253" max="10253" width="9.28515625" customWidth="1"/>
    <col min="10254" max="10254" width="11.28515625" customWidth="1"/>
    <col min="10499" max="10499" width="39.85546875" customWidth="1"/>
    <col min="10500" max="10500" width="11.28515625" customWidth="1"/>
    <col min="10501" max="10501" width="9.85546875" customWidth="1"/>
    <col min="10502" max="10502" width="11" customWidth="1"/>
    <col min="10503" max="10503" width="13.42578125" customWidth="1"/>
    <col min="10504" max="10505" width="12.42578125" customWidth="1"/>
    <col min="10506" max="10506" width="6.28515625" customWidth="1"/>
    <col min="10507" max="10507" width="6.42578125" customWidth="1"/>
    <col min="10508" max="10508" width="6.85546875" customWidth="1"/>
    <col min="10509" max="10509" width="9.28515625" customWidth="1"/>
    <col min="10510" max="10510" width="11.28515625" customWidth="1"/>
    <col min="10755" max="10755" width="39.85546875" customWidth="1"/>
    <col min="10756" max="10756" width="11.28515625" customWidth="1"/>
    <col min="10757" max="10757" width="9.85546875" customWidth="1"/>
    <col min="10758" max="10758" width="11" customWidth="1"/>
    <col min="10759" max="10759" width="13.42578125" customWidth="1"/>
    <col min="10760" max="10761" width="12.42578125" customWidth="1"/>
    <col min="10762" max="10762" width="6.28515625" customWidth="1"/>
    <col min="10763" max="10763" width="6.42578125" customWidth="1"/>
    <col min="10764" max="10764" width="6.85546875" customWidth="1"/>
    <col min="10765" max="10765" width="9.28515625" customWidth="1"/>
    <col min="10766" max="10766" width="11.28515625" customWidth="1"/>
    <col min="11011" max="11011" width="39.85546875" customWidth="1"/>
    <col min="11012" max="11012" width="11.28515625" customWidth="1"/>
    <col min="11013" max="11013" width="9.85546875" customWidth="1"/>
    <col min="11014" max="11014" width="11" customWidth="1"/>
    <col min="11015" max="11015" width="13.42578125" customWidth="1"/>
    <col min="11016" max="11017" width="12.42578125" customWidth="1"/>
    <col min="11018" max="11018" width="6.28515625" customWidth="1"/>
    <col min="11019" max="11019" width="6.42578125" customWidth="1"/>
    <col min="11020" max="11020" width="6.85546875" customWidth="1"/>
    <col min="11021" max="11021" width="9.28515625" customWidth="1"/>
    <col min="11022" max="11022" width="11.28515625" customWidth="1"/>
    <col min="11267" max="11267" width="39.85546875" customWidth="1"/>
    <col min="11268" max="11268" width="11.28515625" customWidth="1"/>
    <col min="11269" max="11269" width="9.85546875" customWidth="1"/>
    <col min="11270" max="11270" width="11" customWidth="1"/>
    <col min="11271" max="11271" width="13.42578125" customWidth="1"/>
    <col min="11272" max="11273" width="12.42578125" customWidth="1"/>
    <col min="11274" max="11274" width="6.28515625" customWidth="1"/>
    <col min="11275" max="11275" width="6.42578125" customWidth="1"/>
    <col min="11276" max="11276" width="6.85546875" customWidth="1"/>
    <col min="11277" max="11277" width="9.28515625" customWidth="1"/>
    <col min="11278" max="11278" width="11.28515625" customWidth="1"/>
    <col min="11523" max="11523" width="39.85546875" customWidth="1"/>
    <col min="11524" max="11524" width="11.28515625" customWidth="1"/>
    <col min="11525" max="11525" width="9.85546875" customWidth="1"/>
    <col min="11526" max="11526" width="11" customWidth="1"/>
    <col min="11527" max="11527" width="13.42578125" customWidth="1"/>
    <col min="11528" max="11529" width="12.42578125" customWidth="1"/>
    <col min="11530" max="11530" width="6.28515625" customWidth="1"/>
    <col min="11531" max="11531" width="6.42578125" customWidth="1"/>
    <col min="11532" max="11532" width="6.85546875" customWidth="1"/>
    <col min="11533" max="11533" width="9.28515625" customWidth="1"/>
    <col min="11534" max="11534" width="11.28515625" customWidth="1"/>
    <col min="11779" max="11779" width="39.85546875" customWidth="1"/>
    <col min="11780" max="11780" width="11.28515625" customWidth="1"/>
    <col min="11781" max="11781" width="9.85546875" customWidth="1"/>
    <col min="11782" max="11782" width="11" customWidth="1"/>
    <col min="11783" max="11783" width="13.42578125" customWidth="1"/>
    <col min="11784" max="11785" width="12.42578125" customWidth="1"/>
    <col min="11786" max="11786" width="6.28515625" customWidth="1"/>
    <col min="11787" max="11787" width="6.42578125" customWidth="1"/>
    <col min="11788" max="11788" width="6.85546875" customWidth="1"/>
    <col min="11789" max="11789" width="9.28515625" customWidth="1"/>
    <col min="11790" max="11790" width="11.28515625" customWidth="1"/>
    <col min="12035" max="12035" width="39.85546875" customWidth="1"/>
    <col min="12036" max="12036" width="11.28515625" customWidth="1"/>
    <col min="12037" max="12037" width="9.85546875" customWidth="1"/>
    <col min="12038" max="12038" width="11" customWidth="1"/>
    <col min="12039" max="12039" width="13.42578125" customWidth="1"/>
    <col min="12040" max="12041" width="12.42578125" customWidth="1"/>
    <col min="12042" max="12042" width="6.28515625" customWidth="1"/>
    <col min="12043" max="12043" width="6.42578125" customWidth="1"/>
    <col min="12044" max="12044" width="6.85546875" customWidth="1"/>
    <col min="12045" max="12045" width="9.28515625" customWidth="1"/>
    <col min="12046" max="12046" width="11.28515625" customWidth="1"/>
    <col min="12291" max="12291" width="39.85546875" customWidth="1"/>
    <col min="12292" max="12292" width="11.28515625" customWidth="1"/>
    <col min="12293" max="12293" width="9.85546875" customWidth="1"/>
    <col min="12294" max="12294" width="11" customWidth="1"/>
    <col min="12295" max="12295" width="13.42578125" customWidth="1"/>
    <col min="12296" max="12297" width="12.42578125" customWidth="1"/>
    <col min="12298" max="12298" width="6.28515625" customWidth="1"/>
    <col min="12299" max="12299" width="6.42578125" customWidth="1"/>
    <col min="12300" max="12300" width="6.85546875" customWidth="1"/>
    <col min="12301" max="12301" width="9.28515625" customWidth="1"/>
    <col min="12302" max="12302" width="11.28515625" customWidth="1"/>
    <col min="12547" max="12547" width="39.85546875" customWidth="1"/>
    <col min="12548" max="12548" width="11.28515625" customWidth="1"/>
    <col min="12549" max="12549" width="9.85546875" customWidth="1"/>
    <col min="12550" max="12550" width="11" customWidth="1"/>
    <col min="12551" max="12551" width="13.42578125" customWidth="1"/>
    <col min="12552" max="12553" width="12.42578125" customWidth="1"/>
    <col min="12554" max="12554" width="6.28515625" customWidth="1"/>
    <col min="12555" max="12555" width="6.42578125" customWidth="1"/>
    <col min="12556" max="12556" width="6.85546875" customWidth="1"/>
    <col min="12557" max="12557" width="9.28515625" customWidth="1"/>
    <col min="12558" max="12558" width="11.28515625" customWidth="1"/>
    <col min="12803" max="12803" width="39.85546875" customWidth="1"/>
    <col min="12804" max="12804" width="11.28515625" customWidth="1"/>
    <col min="12805" max="12805" width="9.85546875" customWidth="1"/>
    <col min="12806" max="12806" width="11" customWidth="1"/>
    <col min="12807" max="12807" width="13.42578125" customWidth="1"/>
    <col min="12808" max="12809" width="12.42578125" customWidth="1"/>
    <col min="12810" max="12810" width="6.28515625" customWidth="1"/>
    <col min="12811" max="12811" width="6.42578125" customWidth="1"/>
    <col min="12812" max="12812" width="6.85546875" customWidth="1"/>
    <col min="12813" max="12813" width="9.28515625" customWidth="1"/>
    <col min="12814" max="12814" width="11.28515625" customWidth="1"/>
    <col min="13059" max="13059" width="39.85546875" customWidth="1"/>
    <col min="13060" max="13060" width="11.28515625" customWidth="1"/>
    <col min="13061" max="13061" width="9.85546875" customWidth="1"/>
    <col min="13062" max="13062" width="11" customWidth="1"/>
    <col min="13063" max="13063" width="13.42578125" customWidth="1"/>
    <col min="13064" max="13065" width="12.42578125" customWidth="1"/>
    <col min="13066" max="13066" width="6.28515625" customWidth="1"/>
    <col min="13067" max="13067" width="6.42578125" customWidth="1"/>
    <col min="13068" max="13068" width="6.85546875" customWidth="1"/>
    <col min="13069" max="13069" width="9.28515625" customWidth="1"/>
    <col min="13070" max="13070" width="11.28515625" customWidth="1"/>
    <col min="13315" max="13315" width="39.85546875" customWidth="1"/>
    <col min="13316" max="13316" width="11.28515625" customWidth="1"/>
    <col min="13317" max="13317" width="9.85546875" customWidth="1"/>
    <col min="13318" max="13318" width="11" customWidth="1"/>
    <col min="13319" max="13319" width="13.42578125" customWidth="1"/>
    <col min="13320" max="13321" width="12.42578125" customWidth="1"/>
    <col min="13322" max="13322" width="6.28515625" customWidth="1"/>
    <col min="13323" max="13323" width="6.42578125" customWidth="1"/>
    <col min="13324" max="13324" width="6.85546875" customWidth="1"/>
    <col min="13325" max="13325" width="9.28515625" customWidth="1"/>
    <col min="13326" max="13326" width="11.28515625" customWidth="1"/>
    <col min="13571" max="13571" width="39.85546875" customWidth="1"/>
    <col min="13572" max="13572" width="11.28515625" customWidth="1"/>
    <col min="13573" max="13573" width="9.85546875" customWidth="1"/>
    <col min="13574" max="13574" width="11" customWidth="1"/>
    <col min="13575" max="13575" width="13.42578125" customWidth="1"/>
    <col min="13576" max="13577" width="12.42578125" customWidth="1"/>
    <col min="13578" max="13578" width="6.28515625" customWidth="1"/>
    <col min="13579" max="13579" width="6.42578125" customWidth="1"/>
    <col min="13580" max="13580" width="6.85546875" customWidth="1"/>
    <col min="13581" max="13581" width="9.28515625" customWidth="1"/>
    <col min="13582" max="13582" width="11.28515625" customWidth="1"/>
    <col min="13827" max="13827" width="39.85546875" customWidth="1"/>
    <col min="13828" max="13828" width="11.28515625" customWidth="1"/>
    <col min="13829" max="13829" width="9.85546875" customWidth="1"/>
    <col min="13830" max="13830" width="11" customWidth="1"/>
    <col min="13831" max="13831" width="13.42578125" customWidth="1"/>
    <col min="13832" max="13833" width="12.42578125" customWidth="1"/>
    <col min="13834" max="13834" width="6.28515625" customWidth="1"/>
    <col min="13835" max="13835" width="6.42578125" customWidth="1"/>
    <col min="13836" max="13836" width="6.85546875" customWidth="1"/>
    <col min="13837" max="13837" width="9.28515625" customWidth="1"/>
    <col min="13838" max="13838" width="11.28515625" customWidth="1"/>
    <col min="14083" max="14083" width="39.85546875" customWidth="1"/>
    <col min="14084" max="14084" width="11.28515625" customWidth="1"/>
    <col min="14085" max="14085" width="9.85546875" customWidth="1"/>
    <col min="14086" max="14086" width="11" customWidth="1"/>
    <col min="14087" max="14087" width="13.42578125" customWidth="1"/>
    <col min="14088" max="14089" width="12.42578125" customWidth="1"/>
    <col min="14090" max="14090" width="6.28515625" customWidth="1"/>
    <col min="14091" max="14091" width="6.42578125" customWidth="1"/>
    <col min="14092" max="14092" width="6.85546875" customWidth="1"/>
    <col min="14093" max="14093" width="9.28515625" customWidth="1"/>
    <col min="14094" max="14094" width="11.28515625" customWidth="1"/>
    <col min="14339" max="14339" width="39.85546875" customWidth="1"/>
    <col min="14340" max="14340" width="11.28515625" customWidth="1"/>
    <col min="14341" max="14341" width="9.85546875" customWidth="1"/>
    <col min="14342" max="14342" width="11" customWidth="1"/>
    <col min="14343" max="14343" width="13.42578125" customWidth="1"/>
    <col min="14344" max="14345" width="12.42578125" customWidth="1"/>
    <col min="14346" max="14346" width="6.28515625" customWidth="1"/>
    <col min="14347" max="14347" width="6.42578125" customWidth="1"/>
    <col min="14348" max="14348" width="6.85546875" customWidth="1"/>
    <col min="14349" max="14349" width="9.28515625" customWidth="1"/>
    <col min="14350" max="14350" width="11.28515625" customWidth="1"/>
    <col min="14595" max="14595" width="39.85546875" customWidth="1"/>
    <col min="14596" max="14596" width="11.28515625" customWidth="1"/>
    <col min="14597" max="14597" width="9.85546875" customWidth="1"/>
    <col min="14598" max="14598" width="11" customWidth="1"/>
    <col min="14599" max="14599" width="13.42578125" customWidth="1"/>
    <col min="14600" max="14601" width="12.42578125" customWidth="1"/>
    <col min="14602" max="14602" width="6.28515625" customWidth="1"/>
    <col min="14603" max="14603" width="6.42578125" customWidth="1"/>
    <col min="14604" max="14604" width="6.85546875" customWidth="1"/>
    <col min="14605" max="14605" width="9.28515625" customWidth="1"/>
    <col min="14606" max="14606" width="11.28515625" customWidth="1"/>
    <col min="14851" max="14851" width="39.85546875" customWidth="1"/>
    <col min="14852" max="14852" width="11.28515625" customWidth="1"/>
    <col min="14853" max="14853" width="9.85546875" customWidth="1"/>
    <col min="14854" max="14854" width="11" customWidth="1"/>
    <col min="14855" max="14855" width="13.42578125" customWidth="1"/>
    <col min="14856" max="14857" width="12.42578125" customWidth="1"/>
    <col min="14858" max="14858" width="6.28515625" customWidth="1"/>
    <col min="14859" max="14859" width="6.42578125" customWidth="1"/>
    <col min="14860" max="14860" width="6.85546875" customWidth="1"/>
    <col min="14861" max="14861" width="9.28515625" customWidth="1"/>
    <col min="14862" max="14862" width="11.28515625" customWidth="1"/>
    <col min="15107" max="15107" width="39.85546875" customWidth="1"/>
    <col min="15108" max="15108" width="11.28515625" customWidth="1"/>
    <col min="15109" max="15109" width="9.85546875" customWidth="1"/>
    <col min="15110" max="15110" width="11" customWidth="1"/>
    <col min="15111" max="15111" width="13.42578125" customWidth="1"/>
    <col min="15112" max="15113" width="12.42578125" customWidth="1"/>
    <col min="15114" max="15114" width="6.28515625" customWidth="1"/>
    <col min="15115" max="15115" width="6.42578125" customWidth="1"/>
    <col min="15116" max="15116" width="6.85546875" customWidth="1"/>
    <col min="15117" max="15117" width="9.28515625" customWidth="1"/>
    <col min="15118" max="15118" width="11.28515625" customWidth="1"/>
    <col min="15363" max="15363" width="39.85546875" customWidth="1"/>
    <col min="15364" max="15364" width="11.28515625" customWidth="1"/>
    <col min="15365" max="15365" width="9.85546875" customWidth="1"/>
    <col min="15366" max="15366" width="11" customWidth="1"/>
    <col min="15367" max="15367" width="13.42578125" customWidth="1"/>
    <col min="15368" max="15369" width="12.42578125" customWidth="1"/>
    <col min="15370" max="15370" width="6.28515625" customWidth="1"/>
    <col min="15371" max="15371" width="6.42578125" customWidth="1"/>
    <col min="15372" max="15372" width="6.85546875" customWidth="1"/>
    <col min="15373" max="15373" width="9.28515625" customWidth="1"/>
    <col min="15374" max="15374" width="11.28515625" customWidth="1"/>
    <col min="15619" max="15619" width="39.85546875" customWidth="1"/>
    <col min="15620" max="15620" width="11.28515625" customWidth="1"/>
    <col min="15621" max="15621" width="9.85546875" customWidth="1"/>
    <col min="15622" max="15622" width="11" customWidth="1"/>
    <col min="15623" max="15623" width="13.42578125" customWidth="1"/>
    <col min="15624" max="15625" width="12.42578125" customWidth="1"/>
    <col min="15626" max="15626" width="6.28515625" customWidth="1"/>
    <col min="15627" max="15627" width="6.42578125" customWidth="1"/>
    <col min="15628" max="15628" width="6.85546875" customWidth="1"/>
    <col min="15629" max="15629" width="9.28515625" customWidth="1"/>
    <col min="15630" max="15630" width="11.28515625" customWidth="1"/>
    <col min="15875" max="15875" width="39.85546875" customWidth="1"/>
    <col min="15876" max="15876" width="11.28515625" customWidth="1"/>
    <col min="15877" max="15877" width="9.85546875" customWidth="1"/>
    <col min="15878" max="15878" width="11" customWidth="1"/>
    <col min="15879" max="15879" width="13.42578125" customWidth="1"/>
    <col min="15880" max="15881" width="12.42578125" customWidth="1"/>
    <col min="15882" max="15882" width="6.28515625" customWidth="1"/>
    <col min="15883" max="15883" width="6.42578125" customWidth="1"/>
    <col min="15884" max="15884" width="6.85546875" customWidth="1"/>
    <col min="15885" max="15885" width="9.28515625" customWidth="1"/>
    <col min="15886" max="15886" width="11.28515625" customWidth="1"/>
    <col min="16131" max="16131" width="39.85546875" customWidth="1"/>
    <col min="16132" max="16132" width="11.28515625" customWidth="1"/>
    <col min="16133" max="16133" width="9.85546875" customWidth="1"/>
    <col min="16134" max="16134" width="11" customWidth="1"/>
    <col min="16135" max="16135" width="13.42578125" customWidth="1"/>
    <col min="16136" max="16137" width="12.42578125" customWidth="1"/>
    <col min="16138" max="16138" width="6.28515625" customWidth="1"/>
    <col min="16139" max="16139" width="6.42578125" customWidth="1"/>
    <col min="16140" max="16140" width="6.85546875" customWidth="1"/>
    <col min="16141" max="16141" width="9.28515625" customWidth="1"/>
    <col min="16142" max="16142" width="11.28515625" customWidth="1"/>
  </cols>
  <sheetData>
    <row r="1" spans="2:21" ht="10.5" customHeight="1" x14ac:dyDescent="0.25"/>
    <row r="2" spans="2:21" ht="18" x14ac:dyDescent="0.25">
      <c r="B2" s="313" t="s">
        <v>177</v>
      </c>
      <c r="C2" s="313"/>
      <c r="D2" s="313"/>
      <c r="E2" s="313"/>
      <c r="F2" s="313"/>
      <c r="G2" s="313"/>
      <c r="H2" s="313"/>
      <c r="I2" s="313"/>
      <c r="J2" s="313"/>
      <c r="K2" s="313"/>
      <c r="L2" s="313"/>
      <c r="M2" s="313"/>
      <c r="N2" s="313"/>
      <c r="O2" s="313"/>
      <c r="P2" s="313"/>
      <c r="Q2" s="313"/>
      <c r="R2" s="313"/>
      <c r="S2" s="313"/>
      <c r="T2" s="313"/>
      <c r="U2" s="313"/>
    </row>
    <row r="3" spans="2:21" ht="15.75" x14ac:dyDescent="0.25">
      <c r="B3" s="169" t="s">
        <v>178</v>
      </c>
    </row>
    <row r="4" spans="2:21" ht="9" customHeight="1" thickBot="1" x14ac:dyDescent="0.3">
      <c r="B4" s="129"/>
    </row>
    <row r="5" spans="2:21" x14ac:dyDescent="0.25">
      <c r="B5" s="314" t="s">
        <v>179</v>
      </c>
      <c r="C5" s="316" t="s">
        <v>180</v>
      </c>
      <c r="D5" s="318" t="s">
        <v>181</v>
      </c>
      <c r="E5" s="316" t="s">
        <v>182</v>
      </c>
      <c r="F5" s="316" t="s">
        <v>183</v>
      </c>
      <c r="G5" s="316" t="s">
        <v>184</v>
      </c>
      <c r="H5" s="318" t="s">
        <v>185</v>
      </c>
      <c r="I5" s="318" t="s">
        <v>186</v>
      </c>
      <c r="J5" s="318" t="s">
        <v>187</v>
      </c>
      <c r="K5" s="318"/>
      <c r="L5" s="318"/>
      <c r="M5" s="323"/>
      <c r="N5" s="324"/>
    </row>
    <row r="6" spans="2:21" ht="15" customHeight="1" x14ac:dyDescent="0.25">
      <c r="B6" s="315"/>
      <c r="C6" s="317"/>
      <c r="D6" s="319"/>
      <c r="E6" s="317"/>
      <c r="F6" s="317"/>
      <c r="G6" s="317"/>
      <c r="H6" s="321"/>
      <c r="I6" s="319"/>
      <c r="J6" s="325" t="s">
        <v>188</v>
      </c>
      <c r="K6" s="325" t="s">
        <v>189</v>
      </c>
      <c r="L6" s="325" t="s">
        <v>190</v>
      </c>
      <c r="M6" s="325" t="s">
        <v>191</v>
      </c>
      <c r="N6" s="326" t="s">
        <v>192</v>
      </c>
    </row>
    <row r="7" spans="2:21" x14ac:dyDescent="0.25">
      <c r="B7" s="315"/>
      <c r="C7" s="317"/>
      <c r="D7" s="320"/>
      <c r="E7" s="317"/>
      <c r="F7" s="317"/>
      <c r="G7" s="317"/>
      <c r="H7" s="322"/>
      <c r="I7" s="320"/>
      <c r="J7" s="320"/>
      <c r="K7" s="320"/>
      <c r="L7" s="320"/>
      <c r="M7" s="320"/>
      <c r="N7" s="327"/>
    </row>
    <row r="8" spans="2:21" x14ac:dyDescent="0.25">
      <c r="B8" s="130" t="s">
        <v>193</v>
      </c>
      <c r="C8" s="131"/>
      <c r="D8" s="132"/>
      <c r="E8" s="133"/>
      <c r="F8" s="133"/>
      <c r="G8" s="134"/>
      <c r="H8" s="134"/>
      <c r="I8" s="134"/>
      <c r="J8" s="133"/>
      <c r="K8" s="133"/>
      <c r="L8" s="133"/>
      <c r="M8" s="133"/>
      <c r="N8" s="135"/>
    </row>
    <row r="9" spans="2:21" ht="15.75" thickBot="1" x14ac:dyDescent="0.3">
      <c r="B9" s="136"/>
      <c r="C9" s="137"/>
      <c r="D9" s="138"/>
      <c r="E9" s="139"/>
      <c r="F9" s="140"/>
      <c r="G9" s="140"/>
      <c r="H9" s="140"/>
      <c r="I9" s="140"/>
      <c r="J9" s="139"/>
      <c r="K9" s="139"/>
      <c r="L9" s="139"/>
      <c r="M9" s="141"/>
      <c r="N9" s="142"/>
    </row>
  </sheetData>
  <mergeCells count="15">
    <mergeCell ref="B2:U2"/>
    <mergeCell ref="B5:B7"/>
    <mergeCell ref="C5:C7"/>
    <mergeCell ref="D5:D7"/>
    <mergeCell ref="E5:E7"/>
    <mergeCell ref="F5:F7"/>
    <mergeCell ref="G5:G7"/>
    <mergeCell ref="H5:H7"/>
    <mergeCell ref="I5:I7"/>
    <mergeCell ref="J5:N5"/>
    <mergeCell ref="J6:J7"/>
    <mergeCell ref="K6:K7"/>
    <mergeCell ref="L6:L7"/>
    <mergeCell ref="M6:M7"/>
    <mergeCell ref="N6:N7"/>
  </mergeCells>
  <pageMargins left="0.70866141732283472" right="0.70866141732283472" top="0.74803149606299213" bottom="0.74803149606299213" header="0.31496062992125984" footer="0.31496062992125984"/>
  <pageSetup paperSize="9" scale="58" orientation="portrait"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V43"/>
  <sheetViews>
    <sheetView showGridLines="0" tabSelected="1" zoomScale="80" zoomScaleNormal="80" workbookViewId="0">
      <pane xSplit="1" ySplit="4" topLeftCell="AI5" activePane="bottomRight" state="frozen"/>
      <selection pane="topRight" activeCell="B1" sqref="B1"/>
      <selection pane="bottomLeft" activeCell="A3" sqref="A3"/>
      <selection pane="bottomRight" sqref="A1:H1"/>
    </sheetView>
  </sheetViews>
  <sheetFormatPr baseColWidth="10" defaultRowHeight="16.5" x14ac:dyDescent="0.3"/>
  <cols>
    <col min="1" max="1" width="34.42578125" style="39" customWidth="1"/>
    <col min="2" max="29" width="16.140625" style="13" customWidth="1"/>
    <col min="30" max="43" width="16.42578125" style="13" customWidth="1"/>
    <col min="44" max="47" width="14.7109375" style="13" customWidth="1"/>
    <col min="48" max="48" width="2.5703125" style="13" customWidth="1"/>
    <col min="49" max="16384" width="11.42578125" style="13"/>
  </cols>
  <sheetData>
    <row r="1" spans="1:48" ht="30.75" customHeight="1" x14ac:dyDescent="0.3">
      <c r="A1" s="328" t="s">
        <v>106</v>
      </c>
      <c r="B1" s="328"/>
      <c r="C1" s="328"/>
      <c r="D1" s="328"/>
      <c r="E1" s="328"/>
      <c r="F1" s="328"/>
      <c r="G1" s="328"/>
      <c r="H1" s="328"/>
      <c r="AJ1" s="210"/>
      <c r="AK1" s="210"/>
      <c r="AL1" s="210"/>
      <c r="AM1" s="210"/>
      <c r="AN1" s="210"/>
      <c r="AO1" s="210"/>
      <c r="AP1" s="210"/>
      <c r="AQ1" s="210"/>
      <c r="AR1" s="210"/>
      <c r="AS1" s="210"/>
      <c r="AT1" s="210"/>
      <c r="AU1" s="210"/>
      <c r="AV1" s="210"/>
    </row>
    <row r="2" spans="1:48" ht="20.25" customHeight="1" x14ac:dyDescent="0.3">
      <c r="A2" s="148" t="s">
        <v>79</v>
      </c>
      <c r="B2" s="208"/>
      <c r="C2" s="208"/>
      <c r="D2" s="208"/>
      <c r="E2" s="208"/>
      <c r="F2" s="208"/>
      <c r="G2" s="208"/>
      <c r="H2" s="208"/>
      <c r="I2" s="208"/>
      <c r="J2" s="208"/>
      <c r="K2" s="208"/>
      <c r="L2" s="208"/>
      <c r="M2" s="208"/>
      <c r="N2" s="208"/>
      <c r="O2" s="208"/>
      <c r="P2" s="208"/>
      <c r="Q2" s="208"/>
      <c r="R2" s="208"/>
      <c r="S2" s="208"/>
      <c r="T2" s="208"/>
      <c r="U2" s="208"/>
      <c r="V2" s="208"/>
      <c r="W2" s="208"/>
      <c r="X2" s="208"/>
      <c r="Y2" s="208"/>
      <c r="Z2" s="208"/>
      <c r="AA2" s="208"/>
      <c r="AB2" s="208"/>
      <c r="AC2" s="208"/>
      <c r="AD2" s="208"/>
      <c r="AE2" s="208"/>
      <c r="AF2" s="208"/>
      <c r="AG2" s="208"/>
      <c r="AH2" s="208"/>
      <c r="AI2" s="208"/>
      <c r="AJ2" s="208"/>
      <c r="AK2" s="208"/>
      <c r="AL2" s="208"/>
      <c r="AM2" s="208"/>
      <c r="AN2" s="208"/>
      <c r="AO2" s="208"/>
      <c r="AP2" s="208"/>
      <c r="AQ2" s="208"/>
      <c r="AR2" s="208"/>
      <c r="AS2" s="208"/>
      <c r="AT2" s="208"/>
      <c r="AU2" s="208"/>
      <c r="AV2" s="208"/>
    </row>
    <row r="3" spans="1:48" x14ac:dyDescent="0.3">
      <c r="B3" s="55"/>
      <c r="C3" s="55"/>
      <c r="D3" s="55"/>
      <c r="E3" s="55"/>
      <c r="F3" s="55"/>
      <c r="G3" s="55"/>
      <c r="H3" s="55"/>
      <c r="I3" s="55"/>
      <c r="J3" s="55"/>
      <c r="K3" s="55"/>
      <c r="L3" s="55"/>
      <c r="M3" s="55"/>
      <c r="N3" s="55"/>
      <c r="O3" s="55"/>
      <c r="P3" s="55"/>
      <c r="Q3" s="55"/>
      <c r="R3" s="55"/>
      <c r="S3" s="55"/>
      <c r="T3" s="55"/>
      <c r="U3" s="55"/>
      <c r="V3" s="207"/>
      <c r="W3" s="207"/>
      <c r="X3" s="207"/>
      <c r="Y3" s="207"/>
      <c r="Z3" s="207"/>
      <c r="AA3" s="207"/>
      <c r="AB3" s="207"/>
      <c r="AC3" s="207"/>
      <c r="AD3" s="207"/>
      <c r="AE3" s="207"/>
      <c r="AF3" s="207"/>
      <c r="AG3" s="207"/>
      <c r="AH3" s="207"/>
      <c r="AI3" s="207"/>
      <c r="AJ3" s="207"/>
      <c r="AK3" s="207"/>
      <c r="AL3" s="207"/>
      <c r="AM3" s="207"/>
      <c r="AN3" s="207"/>
      <c r="AO3" s="207"/>
      <c r="AP3" s="207"/>
      <c r="AQ3" s="207"/>
      <c r="AR3" s="207"/>
      <c r="AS3" s="207"/>
      <c r="AT3" s="207"/>
      <c r="AU3" s="207"/>
      <c r="AV3" s="207"/>
    </row>
    <row r="4" spans="1:48" ht="30" customHeight="1" x14ac:dyDescent="0.3">
      <c r="A4" s="36"/>
      <c r="B4" s="174">
        <v>41729</v>
      </c>
      <c r="C4" s="174">
        <v>41820</v>
      </c>
      <c r="D4" s="174">
        <v>41912</v>
      </c>
      <c r="E4" s="174">
        <v>42004</v>
      </c>
      <c r="F4" s="174">
        <v>42094</v>
      </c>
      <c r="G4" s="174">
        <v>42185</v>
      </c>
      <c r="H4" s="174">
        <v>42277</v>
      </c>
      <c r="I4" s="174">
        <v>42369</v>
      </c>
      <c r="J4" s="174">
        <v>42460</v>
      </c>
      <c r="K4" s="174">
        <v>42551</v>
      </c>
      <c r="L4" s="174">
        <v>42643</v>
      </c>
      <c r="M4" s="174">
        <v>42735</v>
      </c>
      <c r="N4" s="174">
        <v>42825</v>
      </c>
      <c r="O4" s="174">
        <v>42916</v>
      </c>
      <c r="P4" s="174">
        <v>43008</v>
      </c>
      <c r="Q4" s="174">
        <v>43100</v>
      </c>
      <c r="R4" s="174">
        <v>43190</v>
      </c>
      <c r="S4" s="174">
        <v>43281</v>
      </c>
      <c r="T4" s="174">
        <v>43373</v>
      </c>
      <c r="U4" s="174">
        <v>43465</v>
      </c>
      <c r="V4" s="174">
        <v>43555</v>
      </c>
      <c r="W4" s="174">
        <v>43646</v>
      </c>
      <c r="X4" s="174">
        <v>43738</v>
      </c>
      <c r="Y4" s="174">
        <v>43830</v>
      </c>
      <c r="Z4" s="174">
        <v>43921</v>
      </c>
      <c r="AA4" s="174">
        <v>44012</v>
      </c>
      <c r="AB4" s="174">
        <v>44104</v>
      </c>
      <c r="AC4" s="174">
        <v>44196</v>
      </c>
      <c r="AD4" s="174">
        <v>44286</v>
      </c>
      <c r="AE4" s="174">
        <v>44377</v>
      </c>
      <c r="AF4" s="174">
        <v>44469</v>
      </c>
      <c r="AG4" s="174">
        <v>44561</v>
      </c>
      <c r="AH4" s="174">
        <v>44651</v>
      </c>
      <c r="AI4" s="174">
        <v>44742</v>
      </c>
      <c r="AJ4" s="174">
        <v>44834</v>
      </c>
      <c r="AK4" s="174">
        <v>44926</v>
      </c>
      <c r="AL4" s="174">
        <v>45016</v>
      </c>
      <c r="AM4" s="174">
        <v>45107</v>
      </c>
      <c r="AN4" s="174">
        <v>45199</v>
      </c>
      <c r="AO4" s="174">
        <v>45291</v>
      </c>
      <c r="AP4" s="174">
        <v>45382</v>
      </c>
      <c r="AQ4" s="174">
        <v>45473</v>
      </c>
      <c r="AR4" s="224">
        <v>45565</v>
      </c>
      <c r="AS4" s="224">
        <v>45656</v>
      </c>
      <c r="AT4" s="224">
        <v>45747</v>
      </c>
      <c r="AU4" s="224">
        <v>45838</v>
      </c>
      <c r="AV4" s="225"/>
    </row>
    <row r="5" spans="1:48" ht="52.5" customHeight="1" x14ac:dyDescent="0.3">
      <c r="A5" s="175" t="s">
        <v>74</v>
      </c>
      <c r="B5" s="37">
        <v>8781.7199999999993</v>
      </c>
      <c r="C5" s="37">
        <v>8719.68</v>
      </c>
      <c r="D5" s="37">
        <v>8671.31</v>
      </c>
      <c r="E5" s="37">
        <v>9251.6200000000008</v>
      </c>
      <c r="F5" s="37">
        <v>8711.33</v>
      </c>
      <c r="G5" s="37">
        <v>8883.2999999999993</v>
      </c>
      <c r="H5" s="37">
        <v>8777.94</v>
      </c>
      <c r="I5" s="37">
        <v>14590.026342765899</v>
      </c>
      <c r="J5" s="37">
        <v>15552.766008292954</v>
      </c>
      <c r="K5" s="37">
        <v>23183.662216917499</v>
      </c>
      <c r="L5" s="37">
        <v>24968.595473778529</v>
      </c>
      <c r="M5" s="37">
        <v>26143.372847835599</v>
      </c>
      <c r="N5" s="37">
        <v>26357.580883104267</v>
      </c>
      <c r="O5" s="37">
        <v>32363.693825003349</v>
      </c>
      <c r="P5" s="37">
        <v>32739.973955860674</v>
      </c>
      <c r="Q5" s="37">
        <v>33066.920518488216</v>
      </c>
      <c r="R5" s="37">
        <v>35523.531142391745</v>
      </c>
      <c r="S5" s="37">
        <v>42512.097230935367</v>
      </c>
      <c r="T5" s="37">
        <v>49897.666266168861</v>
      </c>
      <c r="U5" s="37">
        <v>48061.669901665373</v>
      </c>
      <c r="V5" s="37">
        <v>54971.132794337202</v>
      </c>
      <c r="W5" s="37">
        <v>57477.574093920899</v>
      </c>
      <c r="X5" s="37">
        <v>70107.671098561274</v>
      </c>
      <c r="Y5" s="37">
        <v>73073.385231942695</v>
      </c>
      <c r="Z5" s="37">
        <v>76873.589091758549</v>
      </c>
      <c r="AA5" s="37">
        <v>81321.301084087594</v>
      </c>
      <c r="AB5" s="37">
        <v>87659.723356733972</v>
      </c>
      <c r="AC5" s="37">
        <v>98086.703607309493</v>
      </c>
      <c r="AD5" s="37">
        <v>105498.39985939959</v>
      </c>
      <c r="AE5" s="37">
        <v>104307.6114064088</v>
      </c>
      <c r="AF5" s="37">
        <v>109501.85230045371</v>
      </c>
      <c r="AG5" s="37">
        <v>118375.03408370932</v>
      </c>
      <c r="AH5" s="37">
        <v>125218.25101459341</v>
      </c>
      <c r="AI5" s="37">
        <v>136288.86474127742</v>
      </c>
      <c r="AJ5" s="37">
        <v>152793.80111647217</v>
      </c>
      <c r="AK5" s="37">
        <v>173744.05273852008</v>
      </c>
      <c r="AL5" s="37">
        <v>184002.77888037229</v>
      </c>
      <c r="AM5" s="37">
        <v>217722.16278989098</v>
      </c>
      <c r="AN5" s="37">
        <v>264718.17902564391</v>
      </c>
      <c r="AO5" s="37">
        <v>552742.441324963</v>
      </c>
      <c r="AP5" s="37">
        <v>603697.48009548953</v>
      </c>
      <c r="AQ5" s="37">
        <v>631573.63862050255</v>
      </c>
      <c r="AR5" s="250">
        <v>620637.8110705479</v>
      </c>
      <c r="AS5" s="250">
        <v>645034.90238757001</v>
      </c>
      <c r="AT5" s="250">
        <v>685074.16055742488</v>
      </c>
      <c r="AU5" s="250">
        <f>+'Servicios Deuda Anual'!F44*'Servicios Deuda Anual'!C50</f>
        <v>835005.49276694458</v>
      </c>
      <c r="AV5" s="216"/>
    </row>
    <row r="6" spans="1:48" ht="52.5" customHeight="1" x14ac:dyDescent="0.3">
      <c r="A6" s="175" t="s">
        <v>235</v>
      </c>
      <c r="B6" s="37">
        <v>814.06924421000008</v>
      </c>
      <c r="C6" s="37">
        <v>1334.7686670200001</v>
      </c>
      <c r="D6" s="37">
        <v>1606.3620389600001</v>
      </c>
      <c r="E6" s="37">
        <v>2059.9873684600002</v>
      </c>
      <c r="F6" s="37">
        <v>1532.2292152100001</v>
      </c>
      <c r="G6" s="37">
        <v>2787.2709622900002</v>
      </c>
      <c r="H6" s="37">
        <v>3436.8373112600002</v>
      </c>
      <c r="I6" s="37">
        <v>4751.3450329800007</v>
      </c>
      <c r="J6" s="37">
        <v>1748.5210195500001</v>
      </c>
      <c r="K6" s="43">
        <v>1979.8916584900003</v>
      </c>
      <c r="L6" s="43">
        <v>2005.6820979800002</v>
      </c>
      <c r="M6" s="43">
        <v>2713.09112757</v>
      </c>
      <c r="N6" s="43">
        <v>1455.4634681099999</v>
      </c>
      <c r="O6" s="43">
        <v>2358.1514273500002</v>
      </c>
      <c r="P6" s="43">
        <v>2403.9927246800003</v>
      </c>
      <c r="Q6" s="43">
        <v>3051.1866099200001</v>
      </c>
      <c r="R6" s="43">
        <v>2887.47474384</v>
      </c>
      <c r="S6" s="43">
        <v>2566.0700995500001</v>
      </c>
      <c r="T6" s="43">
        <v>2260.5505495299999</v>
      </c>
      <c r="U6" s="43">
        <v>5907.5229735200001</v>
      </c>
      <c r="V6" s="43">
        <v>2465.16920291</v>
      </c>
      <c r="W6" s="37">
        <v>4329.9503111499998</v>
      </c>
      <c r="X6" s="37">
        <v>4646.9381585399997</v>
      </c>
      <c r="Y6" s="37">
        <v>9439.5116885000007</v>
      </c>
      <c r="Z6" s="37">
        <v>3694.6763252000001</v>
      </c>
      <c r="AA6" s="37">
        <v>6793.2007236199997</v>
      </c>
      <c r="AB6" s="37">
        <v>7216.9493976200001</v>
      </c>
      <c r="AC6" s="37">
        <v>15771.225058290001</v>
      </c>
      <c r="AD6" s="37">
        <v>4714.8373600100003</v>
      </c>
      <c r="AE6" s="37">
        <v>8017.0700839199999</v>
      </c>
      <c r="AF6" s="37">
        <v>12560.355571530001</v>
      </c>
      <c r="AG6" s="37">
        <v>26355.928719810003</v>
      </c>
      <c r="AH6" s="83">
        <v>7068.6826936500001</v>
      </c>
      <c r="AI6" s="83">
        <v>12519.52704866</v>
      </c>
      <c r="AJ6" s="83">
        <v>14153.615796210001</v>
      </c>
      <c r="AK6" s="83">
        <v>50923.483293849997</v>
      </c>
      <c r="AL6" s="83">
        <v>16141.696247110001</v>
      </c>
      <c r="AM6" s="83">
        <v>26252.587002599998</v>
      </c>
      <c r="AN6" s="83">
        <v>64142.556503469998</v>
      </c>
      <c r="AO6" s="83">
        <f>149200.95760792-77622.2</f>
        <v>71578.757607919993</v>
      </c>
      <c r="AP6" s="83">
        <v>32108.222228099999</v>
      </c>
      <c r="AQ6" s="83">
        <v>50021.505171899997</v>
      </c>
      <c r="AR6" s="251">
        <v>65997.73</v>
      </c>
      <c r="AS6" s="251">
        <v>218772.87653246999</v>
      </c>
      <c r="AT6" s="251">
        <v>74748.467711670004</v>
      </c>
      <c r="AU6" s="329">
        <v>96999.770759089995</v>
      </c>
      <c r="AV6" s="255" t="s">
        <v>230</v>
      </c>
    </row>
    <row r="7" spans="1:48" ht="52.5" customHeight="1" x14ac:dyDescent="0.3">
      <c r="A7" s="175" t="s">
        <v>75</v>
      </c>
      <c r="B7" s="53">
        <f>+SUM(B5:B6)</f>
        <v>9595.7892442100001</v>
      </c>
      <c r="C7" s="53">
        <f t="shared" ref="C7:AH7" si="0">+SUM(C5:C6)</f>
        <v>10054.44866702</v>
      </c>
      <c r="D7" s="53">
        <f t="shared" si="0"/>
        <v>10277.67203896</v>
      </c>
      <c r="E7" s="53">
        <f t="shared" si="0"/>
        <v>11311.607368460001</v>
      </c>
      <c r="F7" s="53">
        <f t="shared" si="0"/>
        <v>10243.55921521</v>
      </c>
      <c r="G7" s="53">
        <f t="shared" si="0"/>
        <v>11670.570962289999</v>
      </c>
      <c r="H7" s="53">
        <f t="shared" si="0"/>
        <v>12214.777311260001</v>
      </c>
      <c r="I7" s="53">
        <f t="shared" si="0"/>
        <v>19341.371375745901</v>
      </c>
      <c r="J7" s="53">
        <f t="shared" si="0"/>
        <v>17301.287027842955</v>
      </c>
      <c r="K7" s="53">
        <f t="shared" si="0"/>
        <v>25163.553875407499</v>
      </c>
      <c r="L7" s="53">
        <f t="shared" si="0"/>
        <v>26974.277571758528</v>
      </c>
      <c r="M7" s="53">
        <f t="shared" si="0"/>
        <v>28856.463975405597</v>
      </c>
      <c r="N7" s="53">
        <f t="shared" si="0"/>
        <v>27813.044351214266</v>
      </c>
      <c r="O7" s="53">
        <f t="shared" si="0"/>
        <v>34721.845252353349</v>
      </c>
      <c r="P7" s="53">
        <f t="shared" si="0"/>
        <v>35143.966680540674</v>
      </c>
      <c r="Q7" s="53">
        <f t="shared" si="0"/>
        <v>36118.107128408214</v>
      </c>
      <c r="R7" s="53">
        <f t="shared" si="0"/>
        <v>38411.005886231746</v>
      </c>
      <c r="S7" s="53">
        <f t="shared" si="0"/>
        <v>45078.167330485368</v>
      </c>
      <c r="T7" s="53">
        <f t="shared" si="0"/>
        <v>52158.216815698863</v>
      </c>
      <c r="U7" s="53">
        <f t="shared" si="0"/>
        <v>53969.19287518537</v>
      </c>
      <c r="V7" s="53">
        <f t="shared" si="0"/>
        <v>57436.301997247203</v>
      </c>
      <c r="W7" s="53">
        <f t="shared" si="0"/>
        <v>61807.524405070901</v>
      </c>
      <c r="X7" s="53">
        <f t="shared" si="0"/>
        <v>74754.60925710127</v>
      </c>
      <c r="Y7" s="53">
        <f t="shared" si="0"/>
        <v>82512.896920442698</v>
      </c>
      <c r="Z7" s="53">
        <f t="shared" si="0"/>
        <v>80568.265416958544</v>
      </c>
      <c r="AA7" s="53">
        <f t="shared" si="0"/>
        <v>88114.501807707595</v>
      </c>
      <c r="AB7" s="53">
        <f t="shared" si="0"/>
        <v>94876.672754353975</v>
      </c>
      <c r="AC7" s="53">
        <f t="shared" si="0"/>
        <v>113857.92866559949</v>
      </c>
      <c r="AD7" s="53">
        <f t="shared" si="0"/>
        <v>110213.2372194096</v>
      </c>
      <c r="AE7" s="53">
        <f t="shared" si="0"/>
        <v>112324.6814903288</v>
      </c>
      <c r="AF7" s="53">
        <f t="shared" si="0"/>
        <v>122062.20787198372</v>
      </c>
      <c r="AG7" s="53">
        <f t="shared" si="0"/>
        <v>144730.96280351933</v>
      </c>
      <c r="AH7" s="53">
        <f t="shared" si="0"/>
        <v>132286.93370824342</v>
      </c>
      <c r="AI7" s="53">
        <f t="shared" ref="AI7:AQ7" si="1">+SUM(AI5:AI6)</f>
        <v>148808.39178993742</v>
      </c>
      <c r="AJ7" s="53">
        <f t="shared" si="1"/>
        <v>166947.41691268218</v>
      </c>
      <c r="AK7" s="53">
        <f t="shared" si="1"/>
        <v>224667.53603237009</v>
      </c>
      <c r="AL7" s="53">
        <f t="shared" si="1"/>
        <v>200144.47512748229</v>
      </c>
      <c r="AM7" s="53">
        <f t="shared" si="1"/>
        <v>243974.74979249097</v>
      </c>
      <c r="AN7" s="53">
        <f t="shared" si="1"/>
        <v>328860.73552911391</v>
      </c>
      <c r="AO7" s="53">
        <f t="shared" si="1"/>
        <v>624321.19893288298</v>
      </c>
      <c r="AP7" s="53">
        <f t="shared" si="1"/>
        <v>635805.70232358947</v>
      </c>
      <c r="AQ7" s="53">
        <f t="shared" si="1"/>
        <v>681595.14379240258</v>
      </c>
      <c r="AR7" s="252">
        <f t="shared" ref="AR7:AS7" si="2">+SUM(AR5:AR6)</f>
        <v>686635.54107054789</v>
      </c>
      <c r="AS7" s="252">
        <f t="shared" si="2"/>
        <v>863807.77892004</v>
      </c>
      <c r="AT7" s="252">
        <f t="shared" ref="AT7:AU7" si="3">+SUM(AT5:AT6)</f>
        <v>759822.62826909486</v>
      </c>
      <c r="AU7" s="252">
        <f t="shared" si="3"/>
        <v>932005.26352603454</v>
      </c>
      <c r="AV7" s="218"/>
    </row>
    <row r="8" spans="1:48" ht="52.5" customHeight="1" x14ac:dyDescent="0.3">
      <c r="A8" s="175" t="s">
        <v>253</v>
      </c>
      <c r="B8" s="38">
        <v>188.55352429449039</v>
      </c>
      <c r="C8" s="38">
        <v>173.22271229046294</v>
      </c>
      <c r="D8" s="38">
        <v>162.78353062826983</v>
      </c>
      <c r="E8" s="38">
        <v>153.68665461828871</v>
      </c>
      <c r="F8" s="38">
        <v>146.2799085596514</v>
      </c>
      <c r="G8" s="38">
        <v>138.06218556437159</v>
      </c>
      <c r="H8" s="38">
        <v>130.96325966077606</v>
      </c>
      <c r="I8" s="38">
        <v>122.57854922527329</v>
      </c>
      <c r="J8" s="38">
        <v>107.56360771549362</v>
      </c>
      <c r="K8" s="38">
        <v>96.964731084238949</v>
      </c>
      <c r="L8" s="38">
        <v>92.858688067529997</v>
      </c>
      <c r="M8" s="38">
        <v>88.335795477602815</v>
      </c>
      <c r="N8" s="38">
        <v>83.160543229095012</v>
      </c>
      <c r="O8" s="38">
        <v>78.909339193954125</v>
      </c>
      <c r="P8" s="38">
        <v>75.092284102564378</v>
      </c>
      <c r="Q8" s="38">
        <v>70.767304214189082</v>
      </c>
      <c r="R8" s="38">
        <v>66.360444090120765</v>
      </c>
      <c r="S8" s="38">
        <v>61.028731291199755</v>
      </c>
      <c r="T8" s="38">
        <v>53.494671015068093</v>
      </c>
      <c r="U8" s="38">
        <v>47.933909552978129</v>
      </c>
      <c r="V8" s="38">
        <v>42.86308664357869</v>
      </c>
      <c r="W8" s="38">
        <v>39.150182824287967</v>
      </c>
      <c r="X8" s="38">
        <v>34.781923797156928</v>
      </c>
      <c r="Y8" s="38">
        <v>31.130795097004967</v>
      </c>
      <c r="Z8" s="38">
        <v>28.881123652606579</v>
      </c>
      <c r="AA8" s="38">
        <v>27.43033462576652</v>
      </c>
      <c r="AB8" s="38">
        <v>25.497251241865069</v>
      </c>
      <c r="AC8" s="38">
        <v>22.886689269542803</v>
      </c>
      <c r="AD8" s="38">
        <v>20.268826068725318</v>
      </c>
      <c r="AE8" s="38">
        <v>18.264081969280905</v>
      </c>
      <c r="AF8" s="38">
        <v>16.714616158150186</v>
      </c>
      <c r="AG8" s="38">
        <v>15.178709142737572</v>
      </c>
      <c r="AH8" s="38">
        <v>13.077002005905788</v>
      </c>
      <c r="AI8" s="38">
        <v>11.147339751671531</v>
      </c>
      <c r="AJ8" s="38">
        <v>9.1339506765567027</v>
      </c>
      <c r="AK8" s="38">
        <v>7.7937629660860033</v>
      </c>
      <c r="AL8" s="38">
        <v>6.4042521107196597</v>
      </c>
      <c r="AM8" s="38">
        <v>5.1702853396886308</v>
      </c>
      <c r="AN8" s="38">
        <v>3.8396445320553356</v>
      </c>
      <c r="AO8" s="38">
        <v>2.5044348463890103</v>
      </c>
      <c r="AP8" s="38">
        <v>1.6526961843897918</v>
      </c>
      <c r="AQ8" s="38">
        <v>1.3936853200928505</v>
      </c>
      <c r="AR8" s="253">
        <v>1.2425770198065944</v>
      </c>
      <c r="AS8" s="253">
        <v>1.1504890079867698</v>
      </c>
      <c r="AT8" s="253">
        <v>1.0601147200000001</v>
      </c>
      <c r="AU8" s="253">
        <v>1</v>
      </c>
      <c r="AV8" s="219"/>
    </row>
    <row r="9" spans="1:48" ht="52.5" customHeight="1" x14ac:dyDescent="0.3">
      <c r="A9" s="175" t="s">
        <v>255</v>
      </c>
      <c r="B9" s="176">
        <f>+B7*B8</f>
        <v>1809319.8803829597</v>
      </c>
      <c r="C9" s="176">
        <f t="shared" ref="C9:AH9" si="4">+C7*C8</f>
        <v>1741658.8686864341</v>
      </c>
      <c r="D9" s="176">
        <f t="shared" si="4"/>
        <v>1673035.7411413575</v>
      </c>
      <c r="E9" s="176">
        <f t="shared" si="4"/>
        <v>1738443.0948142018</v>
      </c>
      <c r="F9" s="176">
        <f t="shared" si="4"/>
        <v>1498426.9053262933</v>
      </c>
      <c r="G9" s="176">
        <f t="shared" si="4"/>
        <v>1611264.5338378486</v>
      </c>
      <c r="H9" s="176">
        <f t="shared" si="4"/>
        <v>1599687.0527130996</v>
      </c>
      <c r="I9" s="176">
        <f t="shared" si="4"/>
        <v>2370837.2432661606</v>
      </c>
      <c r="J9" s="176">
        <f t="shared" si="4"/>
        <v>1860988.8508360581</v>
      </c>
      <c r="K9" s="176">
        <f t="shared" si="4"/>
        <v>2439977.2346526468</v>
      </c>
      <c r="L9" s="176">
        <f t="shared" si="4"/>
        <v>2504796.0268828957</v>
      </c>
      <c r="M9" s="176">
        <f t="shared" si="4"/>
        <v>2549058.6999382423</v>
      </c>
      <c r="N9" s="176">
        <f t="shared" si="4"/>
        <v>2312947.8771018907</v>
      </c>
      <c r="O9" s="176">
        <f t="shared" si="4"/>
        <v>2739877.864457936</v>
      </c>
      <c r="P9" s="176">
        <f t="shared" si="4"/>
        <v>2639040.7304662168</v>
      </c>
      <c r="Q9" s="176">
        <f t="shared" si="4"/>
        <v>2555981.0747967353</v>
      </c>
      <c r="R9" s="176">
        <f t="shared" si="4"/>
        <v>2548971.4085585815</v>
      </c>
      <c r="S9" s="176">
        <f t="shared" si="4"/>
        <v>2751063.361111931</v>
      </c>
      <c r="T9" s="176">
        <f t="shared" si="4"/>
        <v>2790186.6492884033</v>
      </c>
      <c r="U9" s="176">
        <f t="shared" si="4"/>
        <v>2586954.409926367</v>
      </c>
      <c r="V9" s="176">
        <f t="shared" si="4"/>
        <v>2461897.1889947588</v>
      </c>
      <c r="W9" s="176">
        <f t="shared" si="4"/>
        <v>2419775.880375166</v>
      </c>
      <c r="X9" s="176">
        <f t="shared" si="4"/>
        <v>2600109.1226667385</v>
      </c>
      <c r="Y9" s="176">
        <f t="shared" si="4"/>
        <v>2568692.0868905936</v>
      </c>
      <c r="Z9" s="176">
        <f t="shared" si="4"/>
        <v>2326902.0359832062</v>
      </c>
      <c r="AA9" s="176">
        <f t="shared" si="4"/>
        <v>2417010.2699681283</v>
      </c>
      <c r="AB9" s="176">
        <f t="shared" si="4"/>
        <v>2419094.3622099776</v>
      </c>
      <c r="AC9" s="176">
        <f t="shared" si="4"/>
        <v>2605831.0342433457</v>
      </c>
      <c r="AD9" s="176">
        <f t="shared" si="4"/>
        <v>2233892.9356713765</v>
      </c>
      <c r="AE9" s="176">
        <f t="shared" si="4"/>
        <v>2051507.189912735</v>
      </c>
      <c r="AF9" s="176">
        <f t="shared" si="4"/>
        <v>2040222.9519965458</v>
      </c>
      <c r="AG9" s="176">
        <f t="shared" si="4"/>
        <v>2196829.1883429904</v>
      </c>
      <c r="AH9" s="176">
        <f t="shared" si="4"/>
        <v>1729916.4974578253</v>
      </c>
      <c r="AI9" s="176">
        <f t="shared" ref="AI9:AQ9" si="5">+AI7*AI8</f>
        <v>1658817.7011822809</v>
      </c>
      <c r="AJ9" s="176">
        <f t="shared" si="5"/>
        <v>1524889.4716589872</v>
      </c>
      <c r="AK9" s="176">
        <f t="shared" si="5"/>
        <v>1751005.5220108787</v>
      </c>
      <c r="AL9" s="176">
        <f t="shared" si="5"/>
        <v>1281775.677284057</v>
      </c>
      <c r="AM9" s="176">
        <f t="shared" si="5"/>
        <v>1261419.0721063178</v>
      </c>
      <c r="AN9" s="176">
        <f t="shared" si="5"/>
        <v>1262708.324982058</v>
      </c>
      <c r="AO9" s="176">
        <f t="shared" si="5"/>
        <v>1563571.7659468774</v>
      </c>
      <c r="AP9" s="176">
        <f t="shared" si="5"/>
        <v>1050793.658243468</v>
      </c>
      <c r="AQ9" s="176">
        <f t="shared" si="5"/>
        <v>949929.14615004708</v>
      </c>
      <c r="AR9" s="254">
        <f t="shared" ref="AR9" si="6">+AR7*AR8</f>
        <v>853197.54431672988</v>
      </c>
      <c r="AS9" s="254">
        <f>+AS7*AS8</f>
        <v>993801.35466097179</v>
      </c>
      <c r="AT9" s="254">
        <f>+AT7*AT8</f>
        <v>805499.15281715558</v>
      </c>
      <c r="AU9" s="254">
        <f>+AU7*AU8</f>
        <v>932005.26352603454</v>
      </c>
      <c r="AV9" s="220"/>
    </row>
    <row r="10" spans="1:48" ht="52.5" customHeight="1" x14ac:dyDescent="0.3">
      <c r="A10" s="175" t="s">
        <v>76</v>
      </c>
      <c r="B10" s="38">
        <v>8.0098000000000003</v>
      </c>
      <c r="C10" s="38">
        <v>8.1326999999999998</v>
      </c>
      <c r="D10" s="38">
        <v>8.4642999999999997</v>
      </c>
      <c r="E10" s="38">
        <v>8.5519999999999996</v>
      </c>
      <c r="F10" s="38">
        <v>8.8196999999999992</v>
      </c>
      <c r="G10" s="38">
        <v>9.0864999999999991</v>
      </c>
      <c r="H10" s="38">
        <v>9.4192</v>
      </c>
      <c r="I10" s="38">
        <v>13.005000000000001</v>
      </c>
      <c r="J10" s="38">
        <v>14.5817</v>
      </c>
      <c r="K10" s="38">
        <v>14.92</v>
      </c>
      <c r="L10" s="38">
        <v>15.263299999999999</v>
      </c>
      <c r="M10" s="38">
        <v>15.850199999999999</v>
      </c>
      <c r="N10" s="38">
        <v>15.3818</v>
      </c>
      <c r="O10" s="38">
        <v>16.598500000000001</v>
      </c>
      <c r="P10" s="38">
        <v>17.318300000000001</v>
      </c>
      <c r="Q10" s="38">
        <v>18.7742</v>
      </c>
      <c r="R10" s="38">
        <v>20.1433</v>
      </c>
      <c r="S10" s="38">
        <v>28.861699999999999</v>
      </c>
      <c r="T10" s="38">
        <v>40.896700000000003</v>
      </c>
      <c r="U10" s="38">
        <v>37.808300000000003</v>
      </c>
      <c r="V10" s="38">
        <v>43.353299999999997</v>
      </c>
      <c r="W10" s="38">
        <v>42.448300000000003</v>
      </c>
      <c r="X10" s="38">
        <v>57.558300000000003</v>
      </c>
      <c r="Y10" s="38">
        <v>59.895000000000003</v>
      </c>
      <c r="Z10" s="38">
        <v>64.469700000000003</v>
      </c>
      <c r="AA10" s="38">
        <v>70.454999999999998</v>
      </c>
      <c r="AB10" s="38">
        <v>76.174999999999997</v>
      </c>
      <c r="AC10" s="38">
        <v>84.144999999999996</v>
      </c>
      <c r="AD10" s="38">
        <v>91.984999999999999</v>
      </c>
      <c r="AE10" s="38">
        <v>95.726699999999994</v>
      </c>
      <c r="AF10" s="38">
        <v>98.734999999999999</v>
      </c>
      <c r="AG10" s="38">
        <v>102.75</v>
      </c>
      <c r="AH10" s="38">
        <v>110.9783</v>
      </c>
      <c r="AI10" s="38">
        <v>125.215</v>
      </c>
      <c r="AJ10" s="38">
        <v>147.315</v>
      </c>
      <c r="AK10" s="38">
        <v>177.1283</v>
      </c>
      <c r="AL10" s="38">
        <v>208.98830000000001</v>
      </c>
      <c r="AM10" s="38">
        <v>256.67500000000001</v>
      </c>
      <c r="AN10" s="38">
        <v>350.00830000000002</v>
      </c>
      <c r="AO10" s="38">
        <v>808.48329999999999</v>
      </c>
      <c r="AP10" s="38">
        <v>857.41669999999999</v>
      </c>
      <c r="AQ10" s="38">
        <v>911.75</v>
      </c>
      <c r="AR10" s="253">
        <v>970.91669999999999</v>
      </c>
      <c r="AS10" s="253">
        <v>1032.5</v>
      </c>
      <c r="AT10" s="253">
        <v>1073.875</v>
      </c>
      <c r="AU10" s="253">
        <f>+'Servicios Deuda Anual'!C50</f>
        <v>1194.0833</v>
      </c>
      <c r="AV10" s="219"/>
    </row>
    <row r="11" spans="1:48" ht="52.5" customHeight="1" x14ac:dyDescent="0.3">
      <c r="A11" s="175" t="s">
        <v>77</v>
      </c>
      <c r="B11" s="176">
        <f>+B7/B10</f>
        <v>1198.0060980561311</v>
      </c>
      <c r="C11" s="176">
        <f t="shared" ref="C11:AH11" si="7">+C7/C10</f>
        <v>1236.2989741438882</v>
      </c>
      <c r="D11" s="176">
        <f t="shared" si="7"/>
        <v>1214.2376852143709</v>
      </c>
      <c r="E11" s="176">
        <f t="shared" si="7"/>
        <v>1322.6856137114128</v>
      </c>
      <c r="F11" s="176">
        <f t="shared" si="7"/>
        <v>1161.440776354071</v>
      </c>
      <c r="G11" s="176">
        <f t="shared" si="7"/>
        <v>1284.3857329323723</v>
      </c>
      <c r="H11" s="176">
        <f t="shared" si="7"/>
        <v>1296.7956207809582</v>
      </c>
      <c r="I11" s="176">
        <f t="shared" si="7"/>
        <v>1487.2257882157555</v>
      </c>
      <c r="J11" s="176">
        <f t="shared" si="7"/>
        <v>1186.5068563914328</v>
      </c>
      <c r="K11" s="176">
        <f t="shared" si="7"/>
        <v>1686.5652731506366</v>
      </c>
      <c r="L11" s="176">
        <f t="shared" si="7"/>
        <v>1767.2638008660335</v>
      </c>
      <c r="M11" s="176">
        <f t="shared" si="7"/>
        <v>1820.5741236959532</v>
      </c>
      <c r="N11" s="176">
        <f t="shared" si="7"/>
        <v>1808.1787795455841</v>
      </c>
      <c r="O11" s="176">
        <f t="shared" si="7"/>
        <v>2091.8664489172725</v>
      </c>
      <c r="P11" s="176">
        <f t="shared" si="7"/>
        <v>2029.2965637817033</v>
      </c>
      <c r="Q11" s="176">
        <f t="shared" si="7"/>
        <v>1923.8160416107323</v>
      </c>
      <c r="R11" s="176">
        <f t="shared" si="7"/>
        <v>1906.8874457626976</v>
      </c>
      <c r="S11" s="176">
        <f t="shared" si="7"/>
        <v>1561.8680580314178</v>
      </c>
      <c r="T11" s="176">
        <f t="shared" si="7"/>
        <v>1275.3649271383476</v>
      </c>
      <c r="U11" s="176">
        <f t="shared" si="7"/>
        <v>1427.4429920198836</v>
      </c>
      <c r="V11" s="176">
        <f t="shared" si="7"/>
        <v>1324.8426762725608</v>
      </c>
      <c r="W11" s="176">
        <f t="shared" si="7"/>
        <v>1456.06595329073</v>
      </c>
      <c r="X11" s="176">
        <f t="shared" si="7"/>
        <v>1298.7633279145018</v>
      </c>
      <c r="Y11" s="176">
        <f t="shared" si="7"/>
        <v>1377.625793813218</v>
      </c>
      <c r="Z11" s="176">
        <f t="shared" si="7"/>
        <v>1249.7074659407217</v>
      </c>
      <c r="AA11" s="176">
        <f t="shared" si="7"/>
        <v>1250.6493763069705</v>
      </c>
      <c r="AB11" s="176">
        <f t="shared" si="7"/>
        <v>1245.5093239823298</v>
      </c>
      <c r="AC11" s="176">
        <f t="shared" si="7"/>
        <v>1353.1157961328599</v>
      </c>
      <c r="AD11" s="176">
        <f t="shared" si="7"/>
        <v>1198.165322817955</v>
      </c>
      <c r="AE11" s="176">
        <f t="shared" si="7"/>
        <v>1173.3892580683216</v>
      </c>
      <c r="AF11" s="176">
        <f t="shared" si="7"/>
        <v>1236.2607775559195</v>
      </c>
      <c r="AG11" s="176">
        <f t="shared" si="7"/>
        <v>1408.5738472361979</v>
      </c>
      <c r="AH11" s="176">
        <f t="shared" si="7"/>
        <v>1192.0072095918158</v>
      </c>
      <c r="AI11" s="176">
        <f t="shared" ref="AI11:AQ11" si="8">+AI7/AI10</f>
        <v>1188.423046679211</v>
      </c>
      <c r="AJ11" s="176">
        <f t="shared" si="8"/>
        <v>1133.2682816595877</v>
      </c>
      <c r="AK11" s="176">
        <f t="shared" si="8"/>
        <v>1268.388710513058</v>
      </c>
      <c r="AL11" s="176">
        <f t="shared" si="8"/>
        <v>957.68267949680569</v>
      </c>
      <c r="AM11" s="176">
        <f t="shared" si="8"/>
        <v>950.52011217489417</v>
      </c>
      <c r="AN11" s="176">
        <f t="shared" si="8"/>
        <v>939.57982004744997</v>
      </c>
      <c r="AO11" s="176">
        <f t="shared" si="8"/>
        <v>772.21285700382805</v>
      </c>
      <c r="AP11" s="176">
        <f t="shared" si="8"/>
        <v>741.53641085319362</v>
      </c>
      <c r="AQ11" s="176">
        <f t="shared" si="8"/>
        <v>747.56802170814649</v>
      </c>
      <c r="AR11" s="254">
        <f t="shared" ref="AR11:AS11" si="9">+AR7/AR10</f>
        <v>707.20334820747019</v>
      </c>
      <c r="AS11" s="254">
        <f t="shared" si="9"/>
        <v>836.61770355451813</v>
      </c>
      <c r="AT11" s="254">
        <f t="shared" ref="AT11:AU11" si="10">+AT7/AT10</f>
        <v>707.55220884096832</v>
      </c>
      <c r="AU11" s="254">
        <f t="shared" si="10"/>
        <v>780.51946922466345</v>
      </c>
      <c r="AV11" s="220"/>
    </row>
    <row r="12" spans="1:48" ht="52.5" customHeight="1" x14ac:dyDescent="0.3">
      <c r="A12" s="175" t="s">
        <v>78</v>
      </c>
      <c r="B12" s="37">
        <v>314.46720625</v>
      </c>
      <c r="C12" s="37">
        <v>478.86095885000003</v>
      </c>
      <c r="D12" s="37">
        <v>474.58328738</v>
      </c>
      <c r="E12" s="37">
        <v>778.12609504</v>
      </c>
      <c r="F12" s="37">
        <v>718.73022808000007</v>
      </c>
      <c r="G12" s="37">
        <v>1298.8367923699998</v>
      </c>
      <c r="H12" s="37">
        <v>1625.11270541</v>
      </c>
      <c r="I12" s="37">
        <v>1674.58950392</v>
      </c>
      <c r="J12" s="37">
        <v>618.91159517999995</v>
      </c>
      <c r="K12" s="43">
        <v>722.13102017999995</v>
      </c>
      <c r="L12" s="37">
        <v>633.77258883000002</v>
      </c>
      <c r="M12" s="43">
        <v>935.87173382000003</v>
      </c>
      <c r="N12" s="37">
        <v>698.34998707</v>
      </c>
      <c r="O12" s="43">
        <v>879.25538699000003</v>
      </c>
      <c r="P12" s="37">
        <v>836.87532364999993</v>
      </c>
      <c r="Q12" s="43">
        <v>898.69213680999997</v>
      </c>
      <c r="R12" s="43">
        <v>1153.66550927</v>
      </c>
      <c r="S12" s="43">
        <v>1117.7619162000001</v>
      </c>
      <c r="T12" s="43">
        <v>973.22907361</v>
      </c>
      <c r="U12" s="43">
        <v>2081.8590620999998</v>
      </c>
      <c r="V12" s="43">
        <v>1166.28844142</v>
      </c>
      <c r="W12" s="37">
        <v>1994.24181458</v>
      </c>
      <c r="X12" s="37">
        <v>1582.17197738</v>
      </c>
      <c r="Y12" s="37">
        <v>3973.4916769800002</v>
      </c>
      <c r="Z12" s="37">
        <v>1829.54825347</v>
      </c>
      <c r="AA12" s="37">
        <v>1967.2654723000001</v>
      </c>
      <c r="AB12" s="37">
        <v>2306.01199004</v>
      </c>
      <c r="AC12" s="37">
        <v>4480.3689031499998</v>
      </c>
      <c r="AD12" s="37">
        <v>1986.7844765499999</v>
      </c>
      <c r="AE12" s="37">
        <v>3455.3547898900001</v>
      </c>
      <c r="AF12" s="37">
        <v>3173.6009410000001</v>
      </c>
      <c r="AG12" s="37">
        <v>5889.6617611599995</v>
      </c>
      <c r="AH12" s="83">
        <v>3272.58093147</v>
      </c>
      <c r="AI12" s="37">
        <f>4275.84906046+226.21680951</f>
        <v>4502.0658699699998</v>
      </c>
      <c r="AJ12" s="37">
        <v>5201.9054230399997</v>
      </c>
      <c r="AK12" s="37">
        <v>15849.07698921</v>
      </c>
      <c r="AL12" s="37">
        <v>6932.1063246499998</v>
      </c>
      <c r="AM12" s="37">
        <v>9414.13902762</v>
      </c>
      <c r="AN12" s="37">
        <v>7973.2664187500004</v>
      </c>
      <c r="AO12" s="37">
        <v>26319.3699576</v>
      </c>
      <c r="AP12" s="37">
        <v>20209.139166950001</v>
      </c>
      <c r="AQ12" s="37">
        <v>30219.134387059999</v>
      </c>
      <c r="AR12" s="250">
        <v>35409.546910670048</v>
      </c>
      <c r="AS12" s="250">
        <v>93742.170504979993</v>
      </c>
      <c r="AT12" s="250">
        <v>39749.093046549999</v>
      </c>
      <c r="AU12" s="330">
        <v>53262.85471919</v>
      </c>
      <c r="AV12" s="217" t="s">
        <v>230</v>
      </c>
    </row>
    <row r="13" spans="1:48" ht="52.5" customHeight="1" x14ac:dyDescent="0.3">
      <c r="A13" s="175" t="s">
        <v>256</v>
      </c>
      <c r="B13" s="53">
        <f>SUM(B7,B12)*B8</f>
        <v>1868613.7803964396</v>
      </c>
      <c r="C13" s="53">
        <f t="shared" ref="C13:AH13" si="11">SUM(C7,C12)*C8</f>
        <v>1824608.4627884428</v>
      </c>
      <c r="D13" s="53">
        <f t="shared" si="11"/>
        <v>1750290.0842382449</v>
      </c>
      <c r="E13" s="53">
        <f t="shared" si="11"/>
        <v>1858030.691232092</v>
      </c>
      <c r="F13" s="53">
        <f t="shared" si="11"/>
        <v>1603562.6973688931</v>
      </c>
      <c r="G13" s="53">
        <f t="shared" si="11"/>
        <v>1790584.7800838687</v>
      </c>
      <c r="H13" s="53">
        <f t="shared" si="11"/>
        <v>1812517.1099297355</v>
      </c>
      <c r="I13" s="53">
        <f t="shared" si="11"/>
        <v>2576105.9952045446</v>
      </c>
      <c r="J13" s="53">
        <f t="shared" si="11"/>
        <v>1927561.2148705702</v>
      </c>
      <c r="K13" s="53">
        <f t="shared" si="11"/>
        <v>2509998.4748319876</v>
      </c>
      <c r="L13" s="53">
        <f t="shared" si="11"/>
        <v>2563647.3180148117</v>
      </c>
      <c r="M13" s="53">
        <f t="shared" si="11"/>
        <v>2631729.6740102354</v>
      </c>
      <c r="N13" s="53">
        <f t="shared" si="11"/>
        <v>2371023.0413906635</v>
      </c>
      <c r="O13" s="53">
        <f t="shared" si="11"/>
        <v>2809259.3260280415</v>
      </c>
      <c r="P13" s="53">
        <f t="shared" si="11"/>
        <v>2701883.6100281677</v>
      </c>
      <c r="Q13" s="53">
        <f t="shared" si="11"/>
        <v>2619579.0946372682</v>
      </c>
      <c r="R13" s="53">
        <f t="shared" si="11"/>
        <v>2625529.164085194</v>
      </c>
      <c r="S13" s="53">
        <f t="shared" si="11"/>
        <v>2819278.9527432369</v>
      </c>
      <c r="T13" s="53">
        <f t="shared" si="11"/>
        <v>2842249.2184034693</v>
      </c>
      <c r="U13" s="53">
        <f t="shared" si="11"/>
        <v>2686746.0539111164</v>
      </c>
      <c r="V13" s="53">
        <f t="shared" si="11"/>
        <v>2511887.9115107483</v>
      </c>
      <c r="W13" s="53">
        <f t="shared" si="11"/>
        <v>2497850.8120118128</v>
      </c>
      <c r="X13" s="53">
        <f t="shared" si="11"/>
        <v>2655140.1078179665</v>
      </c>
      <c r="Y13" s="53">
        <f t="shared" si="11"/>
        <v>2692390.0421063127</v>
      </c>
      <c r="Z13" s="53">
        <f t="shared" si="11"/>
        <v>2379741.4453200833</v>
      </c>
      <c r="AA13" s="53">
        <f t="shared" si="11"/>
        <v>2470973.0201710337</v>
      </c>
      <c r="AB13" s="53">
        <f t="shared" si="11"/>
        <v>2477891.3292867807</v>
      </c>
      <c r="AC13" s="53">
        <f t="shared" si="11"/>
        <v>2708371.8451426621</v>
      </c>
      <c r="AD13" s="53">
        <f t="shared" si="11"/>
        <v>2274162.7246626122</v>
      </c>
      <c r="AE13" s="53">
        <f t="shared" si="11"/>
        <v>2114616.0730282334</v>
      </c>
      <c r="AF13" s="53">
        <f t="shared" si="11"/>
        <v>2093268.4735645049</v>
      </c>
      <c r="AG13" s="53">
        <f t="shared" si="11"/>
        <v>2286226.6511647417</v>
      </c>
      <c r="AH13" s="53">
        <f t="shared" si="11"/>
        <v>1772712.0448631474</v>
      </c>
      <c r="AI13" s="53">
        <f t="shared" ref="AI13:AQ13" si="12">SUM(AI7,AI12)*AI8</f>
        <v>1709003.759019241</v>
      </c>
      <c r="AJ13" s="53">
        <f t="shared" si="12"/>
        <v>1572403.4192171476</v>
      </c>
      <c r="AK13" s="53">
        <f t="shared" si="12"/>
        <v>1874529.4712960296</v>
      </c>
      <c r="AL13" s="53">
        <f t="shared" si="12"/>
        <v>1326170.6338454299</v>
      </c>
      <c r="AM13" s="53">
        <f t="shared" si="12"/>
        <v>1310092.8571066121</v>
      </c>
      <c r="AN13" s="53">
        <f t="shared" si="12"/>
        <v>1293322.833789432</v>
      </c>
      <c r="AO13" s="53">
        <f t="shared" si="12"/>
        <v>1629486.9132036951</v>
      </c>
      <c r="AP13" s="53">
        <f t="shared" si="12"/>
        <v>1084193.2254344886</v>
      </c>
      <c r="AQ13" s="53">
        <f t="shared" si="12"/>
        <v>992045.11013120553</v>
      </c>
      <c r="AR13" s="252">
        <f t="shared" ref="AR13:AS13" si="13">SUM(AR7,AR12)*AR8</f>
        <v>897196.63358969195</v>
      </c>
      <c r="AS13" s="252">
        <f t="shared" si="13"/>
        <v>1101650.691411773</v>
      </c>
      <c r="AT13" s="252">
        <f t="shared" ref="AT13:AU13" si="14">SUM(AT7,AT12)*AT8</f>
        <v>847637.75146245304</v>
      </c>
      <c r="AU13" s="252">
        <f t="shared" si="14"/>
        <v>985268.11824522458</v>
      </c>
      <c r="AV13" s="218"/>
    </row>
    <row r="14" spans="1:48" ht="52.5" customHeight="1" x14ac:dyDescent="0.3">
      <c r="A14" s="175" t="s">
        <v>228</v>
      </c>
      <c r="B14" s="61">
        <v>6.9569626488586028E-2</v>
      </c>
      <c r="C14" s="61">
        <v>7.2894914687221229E-2</v>
      </c>
      <c r="D14" s="61">
        <v>7.4513287727120875E-2</v>
      </c>
      <c r="E14" s="61">
        <v>8.2009335509753284E-2</v>
      </c>
      <c r="F14" s="61">
        <v>5.7632439891325229E-2</v>
      </c>
      <c r="G14" s="61">
        <v>6.5661111079723014E-2</v>
      </c>
      <c r="H14" s="61">
        <v>6.8722931589231165E-2</v>
      </c>
      <c r="I14" s="61">
        <v>0.10881866349474918</v>
      </c>
      <c r="J14" s="61">
        <v>7.5140452717916612E-2</v>
      </c>
      <c r="K14" s="61">
        <v>0.10928671532626097</v>
      </c>
      <c r="L14" s="61">
        <v>0.11715078914180525</v>
      </c>
      <c r="M14" s="61">
        <v>0.12532522947343766</v>
      </c>
      <c r="N14" s="61">
        <v>9.3657845585369756E-2</v>
      </c>
      <c r="O14" s="61">
        <v>0.11692259142937148</v>
      </c>
      <c r="P14" s="61">
        <v>0.11834404616263293</v>
      </c>
      <c r="Q14" s="61">
        <v>0.12162437371299897</v>
      </c>
      <c r="R14" s="61">
        <v>9.1134520798740001E-2</v>
      </c>
      <c r="S14" s="61">
        <v>0.10695312667200312</v>
      </c>
      <c r="T14" s="61">
        <v>0.12375135681930524</v>
      </c>
      <c r="U14" s="61">
        <v>0.12804810540871023</v>
      </c>
      <c r="V14" s="61">
        <v>9.4214960552932533E-2</v>
      </c>
      <c r="W14" s="61">
        <v>0.101385243673544</v>
      </c>
      <c r="X14" s="61">
        <v>0.12262284160712919</v>
      </c>
      <c r="Y14" s="61">
        <v>0.13534905727113639</v>
      </c>
      <c r="Z14" s="62">
        <v>0.11517581978465977</v>
      </c>
      <c r="AA14" s="62">
        <v>0.12596349106063104</v>
      </c>
      <c r="AB14" s="62">
        <v>0.13563030687543534</v>
      </c>
      <c r="AC14" s="62">
        <v>0.16276483309126177</v>
      </c>
      <c r="AD14" s="62">
        <v>9.6773692003136971E-2</v>
      </c>
      <c r="AE14" s="62">
        <v>9.8627664018757416E-2</v>
      </c>
      <c r="AF14" s="62">
        <v>0.10717778379297942</v>
      </c>
      <c r="AG14" s="62">
        <v>0.12708228132145488</v>
      </c>
      <c r="AH14" s="62">
        <v>6.1770435864495606E-2</v>
      </c>
      <c r="AI14" s="62">
        <v>6.9485012340158803E-2</v>
      </c>
      <c r="AJ14" s="62">
        <v>7.7954900155837753E-2</v>
      </c>
      <c r="AK14" s="62">
        <v>0.10490689621644</v>
      </c>
      <c r="AL14" s="62">
        <v>4.1686543091386273E-2</v>
      </c>
      <c r="AM14" s="62">
        <v>5.0815611642323719E-2</v>
      </c>
      <c r="AN14" s="62">
        <v>6.8495856375587597E-2</v>
      </c>
      <c r="AO14" s="62">
        <v>0.13003502867418351</v>
      </c>
      <c r="AP14" s="177"/>
      <c r="AQ14" s="177"/>
      <c r="AR14" s="222"/>
      <c r="AS14" s="222"/>
      <c r="AT14" s="222"/>
      <c r="AU14" s="222"/>
      <c r="AV14" s="221"/>
    </row>
    <row r="15" spans="1:48" ht="21.75" customHeight="1" x14ac:dyDescent="0.3">
      <c r="B15" s="40"/>
      <c r="C15" s="40"/>
      <c r="D15" s="40"/>
      <c r="E15" s="40"/>
      <c r="F15" s="40"/>
      <c r="G15" s="40"/>
      <c r="H15" s="40"/>
      <c r="I15" s="40"/>
      <c r="J15" s="40"/>
      <c r="K15" s="40"/>
      <c r="L15" s="40"/>
      <c r="M15" s="40"/>
      <c r="N15" s="40"/>
      <c r="O15" s="40"/>
      <c r="P15" s="40"/>
      <c r="Q15" s="40"/>
      <c r="R15" s="40"/>
      <c r="S15" s="40"/>
      <c r="T15" s="40"/>
      <c r="U15" s="40"/>
      <c r="V15" s="40"/>
      <c r="W15" s="40"/>
      <c r="X15" s="40"/>
      <c r="Y15" s="40"/>
    </row>
    <row r="16" spans="1:48" ht="99" x14ac:dyDescent="0.3">
      <c r="A16" s="41" t="s">
        <v>229</v>
      </c>
      <c r="B16" s="128"/>
      <c r="C16" s="128"/>
      <c r="D16" s="128"/>
      <c r="E16" s="128"/>
      <c r="F16" s="128"/>
      <c r="G16" s="128"/>
      <c r="H16" s="128"/>
      <c r="I16" s="128"/>
      <c r="J16" s="128"/>
      <c r="K16" s="128"/>
      <c r="L16" s="128"/>
      <c r="M16" s="128"/>
      <c r="N16" s="128"/>
      <c r="O16" s="128"/>
      <c r="P16" s="128"/>
      <c r="Q16" s="128"/>
      <c r="R16" s="128"/>
      <c r="S16" s="128"/>
      <c r="T16" s="128"/>
      <c r="U16" s="128"/>
      <c r="V16" s="128"/>
      <c r="W16" s="128"/>
      <c r="X16" s="128"/>
      <c r="Y16" s="128"/>
      <c r="Z16" s="128"/>
      <c r="AA16" s="128"/>
      <c r="AB16" s="128"/>
      <c r="AC16" s="128"/>
      <c r="AD16" s="128"/>
      <c r="AE16" s="128"/>
      <c r="AF16" s="128"/>
      <c r="AG16" s="128"/>
      <c r="AH16" s="128"/>
      <c r="AI16" s="128"/>
      <c r="AJ16" s="128"/>
      <c r="AK16" s="59"/>
      <c r="AL16" s="128"/>
    </row>
    <row r="17" spans="1:48" x14ac:dyDescent="0.3">
      <c r="A17" s="223" t="s">
        <v>231</v>
      </c>
      <c r="B17" s="128"/>
      <c r="C17" s="128"/>
      <c r="D17" s="128"/>
      <c r="E17" s="128"/>
      <c r="F17" s="128"/>
      <c r="G17" s="128"/>
      <c r="H17" s="128"/>
      <c r="I17" s="128"/>
      <c r="J17" s="128"/>
      <c r="K17" s="128"/>
      <c r="L17" s="128"/>
      <c r="M17" s="128"/>
      <c r="N17" s="128"/>
      <c r="O17" s="128"/>
      <c r="P17" s="128"/>
      <c r="Q17" s="128"/>
      <c r="R17" s="128"/>
      <c r="S17" s="128"/>
      <c r="T17" s="128"/>
      <c r="U17" s="128"/>
      <c r="V17" s="128"/>
      <c r="W17" s="128"/>
      <c r="X17" s="128"/>
      <c r="Y17" s="128"/>
      <c r="Z17" s="128"/>
      <c r="AA17" s="128"/>
      <c r="AB17" s="128"/>
      <c r="AC17" s="128"/>
      <c r="AD17" s="128"/>
      <c r="AE17" s="128"/>
      <c r="AF17" s="128"/>
      <c r="AG17" s="128"/>
      <c r="AH17" s="128"/>
      <c r="AI17" s="128"/>
      <c r="AJ17" s="128"/>
      <c r="AK17" s="128"/>
      <c r="AL17" s="128"/>
      <c r="AM17" s="128"/>
      <c r="AN17" s="128"/>
      <c r="AO17" s="144"/>
      <c r="AP17" s="209"/>
      <c r="AQ17" s="144"/>
      <c r="AR17" s="144"/>
      <c r="AS17" s="144"/>
      <c r="AT17" s="144"/>
      <c r="AU17" s="144"/>
      <c r="AV17" s="144"/>
    </row>
    <row r="18" spans="1:48" x14ac:dyDescent="0.3">
      <c r="A18" s="223" t="s">
        <v>254</v>
      </c>
      <c r="B18" s="40"/>
      <c r="C18" s="40"/>
      <c r="D18" s="40"/>
      <c r="E18" s="40"/>
      <c r="F18" s="40"/>
      <c r="G18" s="40"/>
      <c r="H18" s="40"/>
      <c r="I18" s="40"/>
      <c r="J18" s="40"/>
      <c r="K18" s="40"/>
      <c r="L18" s="40"/>
      <c r="M18" s="40"/>
      <c r="N18" s="40"/>
      <c r="O18" s="40"/>
      <c r="P18" s="40"/>
      <c r="Q18" s="40"/>
      <c r="R18" s="40"/>
      <c r="S18" s="40"/>
      <c r="T18" s="40"/>
      <c r="U18" s="40"/>
      <c r="V18" s="40"/>
      <c r="W18" s="40"/>
      <c r="X18" s="40"/>
      <c r="Y18" s="40"/>
    </row>
    <row r="19" spans="1:48" x14ac:dyDescent="0.3">
      <c r="A19" s="42"/>
      <c r="B19" s="40"/>
      <c r="C19" s="40"/>
      <c r="D19" s="40"/>
      <c r="E19" s="40"/>
      <c r="F19" s="40"/>
      <c r="G19" s="40"/>
      <c r="H19" s="40"/>
      <c r="I19" s="40"/>
      <c r="J19" s="40"/>
      <c r="K19" s="40"/>
      <c r="L19" s="40"/>
      <c r="M19" s="40"/>
      <c r="N19" s="40"/>
      <c r="O19" s="40"/>
      <c r="P19" s="40"/>
      <c r="Q19" s="40"/>
      <c r="R19" s="40"/>
      <c r="S19" s="40"/>
      <c r="T19" s="40"/>
      <c r="U19" s="40"/>
      <c r="V19" s="40"/>
      <c r="W19" s="40"/>
      <c r="X19" s="40"/>
      <c r="Y19" s="40"/>
    </row>
    <row r="20" spans="1:48" x14ac:dyDescent="0.3">
      <c r="B20" s="40"/>
      <c r="C20" s="40"/>
      <c r="D20" s="40"/>
      <c r="E20" s="40"/>
      <c r="F20" s="40"/>
      <c r="G20" s="40"/>
      <c r="H20" s="40"/>
      <c r="I20" s="40"/>
      <c r="J20" s="40"/>
      <c r="K20" s="40"/>
      <c r="L20" s="40"/>
      <c r="M20" s="40"/>
      <c r="N20" s="40"/>
      <c r="O20" s="40"/>
      <c r="P20" s="40"/>
      <c r="Q20" s="40"/>
      <c r="R20" s="40"/>
      <c r="S20" s="40"/>
      <c r="T20" s="40"/>
      <c r="U20" s="40"/>
      <c r="V20" s="40"/>
      <c r="W20" s="40"/>
      <c r="X20" s="40"/>
      <c r="Y20" s="40"/>
    </row>
    <row r="21" spans="1:48" x14ac:dyDescent="0.3">
      <c r="B21" s="40"/>
      <c r="C21" s="40"/>
      <c r="D21" s="40"/>
      <c r="E21" s="40"/>
      <c r="F21" s="40"/>
      <c r="G21" s="40"/>
      <c r="H21" s="40"/>
      <c r="I21" s="40"/>
      <c r="J21" s="40"/>
      <c r="K21" s="40"/>
      <c r="L21" s="40"/>
      <c r="M21" s="40"/>
      <c r="N21" s="40"/>
      <c r="O21" s="40"/>
      <c r="P21" s="40"/>
      <c r="Q21" s="40"/>
      <c r="R21" s="40"/>
      <c r="S21" s="40"/>
      <c r="T21" s="40"/>
      <c r="U21" s="40"/>
      <c r="V21" s="40"/>
      <c r="W21" s="40"/>
      <c r="X21" s="40"/>
      <c r="Y21" s="40"/>
    </row>
    <row r="22" spans="1:48" x14ac:dyDescent="0.3">
      <c r="B22" s="40"/>
      <c r="C22" s="40"/>
      <c r="D22" s="40"/>
      <c r="E22" s="40"/>
      <c r="F22" s="40"/>
      <c r="G22" s="40"/>
      <c r="H22" s="40"/>
      <c r="I22" s="40"/>
      <c r="J22" s="40"/>
      <c r="K22" s="40"/>
      <c r="L22" s="40"/>
      <c r="M22" s="40"/>
      <c r="N22" s="40"/>
      <c r="O22" s="40"/>
      <c r="P22" s="40"/>
      <c r="Q22" s="40"/>
      <c r="R22" s="40"/>
      <c r="S22" s="40"/>
      <c r="T22" s="40"/>
      <c r="U22" s="40"/>
      <c r="V22" s="40"/>
      <c r="W22" s="40"/>
      <c r="X22" s="40"/>
      <c r="Y22" s="40"/>
    </row>
    <row r="23" spans="1:48" x14ac:dyDescent="0.3">
      <c r="B23" s="40"/>
      <c r="C23" s="40"/>
      <c r="D23" s="40"/>
      <c r="E23" s="40"/>
      <c r="F23" s="40"/>
      <c r="G23" s="40"/>
      <c r="H23" s="40"/>
      <c r="I23" s="40"/>
      <c r="J23" s="40"/>
      <c r="K23" s="40"/>
      <c r="L23" s="40"/>
      <c r="M23" s="40"/>
      <c r="N23" s="40"/>
      <c r="O23" s="40"/>
      <c r="P23" s="40"/>
      <c r="Q23" s="40"/>
      <c r="R23" s="40"/>
      <c r="S23" s="40"/>
      <c r="T23" s="40"/>
      <c r="U23" s="40"/>
      <c r="V23" s="40"/>
      <c r="W23" s="40"/>
      <c r="X23" s="40"/>
      <c r="Y23" s="40"/>
    </row>
    <row r="24" spans="1:48" x14ac:dyDescent="0.3">
      <c r="B24" s="40"/>
      <c r="C24" s="40"/>
      <c r="D24" s="40"/>
      <c r="E24" s="40"/>
      <c r="F24" s="40"/>
      <c r="G24" s="40"/>
      <c r="H24" s="40"/>
      <c r="I24" s="40"/>
      <c r="J24" s="40"/>
      <c r="K24" s="40"/>
      <c r="L24" s="40"/>
      <c r="M24" s="40"/>
      <c r="N24" s="40"/>
      <c r="O24" s="40"/>
      <c r="P24" s="40"/>
      <c r="Q24" s="40"/>
      <c r="R24" s="40"/>
      <c r="S24" s="40"/>
      <c r="T24" s="40"/>
      <c r="U24" s="40"/>
      <c r="V24" s="40"/>
      <c r="W24" s="40"/>
      <c r="X24" s="40"/>
      <c r="Y24" s="40"/>
    </row>
    <row r="37" spans="2:34" x14ac:dyDescent="0.3">
      <c r="B37" s="55"/>
      <c r="C37" s="55"/>
      <c r="D37" s="55"/>
      <c r="E37" s="55"/>
      <c r="F37" s="55"/>
      <c r="G37" s="55"/>
      <c r="H37" s="55"/>
      <c r="I37" s="55"/>
      <c r="J37" s="55"/>
      <c r="K37" s="55"/>
      <c r="L37" s="55"/>
      <c r="M37" s="55"/>
      <c r="N37" s="55"/>
      <c r="O37" s="55"/>
      <c r="P37" s="55"/>
      <c r="Q37" s="55"/>
      <c r="R37" s="55"/>
      <c r="S37" s="55"/>
      <c r="T37" s="55"/>
      <c r="U37" s="55"/>
      <c r="V37" s="55"/>
      <c r="W37" s="55"/>
      <c r="X37" s="55"/>
      <c r="Y37" s="55"/>
      <c r="Z37" s="55"/>
      <c r="AA37" s="55"/>
      <c r="AB37" s="55"/>
      <c r="AC37" s="55"/>
      <c r="AD37" s="55"/>
      <c r="AE37" s="55"/>
      <c r="AF37" s="55"/>
      <c r="AG37" s="55"/>
      <c r="AH37" s="55"/>
    </row>
    <row r="38" spans="2:34" x14ac:dyDescent="0.3">
      <c r="B38" s="58"/>
      <c r="C38" s="58"/>
      <c r="D38" s="58"/>
      <c r="E38" s="58"/>
      <c r="F38" s="58"/>
      <c r="G38" s="58"/>
      <c r="H38" s="58"/>
      <c r="I38" s="58"/>
      <c r="J38" s="58"/>
      <c r="K38" s="58"/>
      <c r="L38" s="58"/>
      <c r="M38" s="58"/>
      <c r="N38" s="58"/>
      <c r="O38" s="58"/>
      <c r="P38" s="58"/>
      <c r="Q38" s="58"/>
      <c r="R38" s="58"/>
      <c r="S38" s="58"/>
      <c r="T38" s="58"/>
      <c r="U38" s="58"/>
      <c r="V38" s="58"/>
      <c r="W38" s="58"/>
      <c r="X38" s="58"/>
      <c r="Y38" s="58"/>
      <c r="Z38" s="58"/>
      <c r="AA38" s="58"/>
      <c r="AB38" s="58"/>
      <c r="AC38" s="58"/>
      <c r="AD38" s="58"/>
      <c r="AE38" s="58"/>
      <c r="AF38" s="58"/>
      <c r="AG38" s="58"/>
      <c r="AH38" s="58"/>
    </row>
    <row r="39" spans="2:34" x14ac:dyDescent="0.3">
      <c r="B39" s="59"/>
      <c r="C39" s="59"/>
      <c r="D39" s="59"/>
      <c r="E39" s="59"/>
      <c r="F39" s="59"/>
      <c r="G39" s="59"/>
      <c r="H39" s="59"/>
      <c r="I39" s="59"/>
      <c r="J39" s="59"/>
      <c r="K39" s="59"/>
      <c r="L39" s="59"/>
      <c r="M39" s="59"/>
      <c r="N39" s="59"/>
      <c r="O39" s="59"/>
      <c r="P39" s="59"/>
      <c r="Q39" s="59"/>
      <c r="R39" s="59"/>
      <c r="S39" s="59"/>
      <c r="T39" s="59"/>
      <c r="U39" s="59"/>
      <c r="V39" s="59"/>
      <c r="W39" s="59"/>
      <c r="X39" s="59"/>
      <c r="Y39" s="59"/>
      <c r="Z39" s="59"/>
      <c r="AA39" s="59"/>
      <c r="AB39" s="59"/>
      <c r="AC39" s="59"/>
      <c r="AD39" s="59"/>
      <c r="AE39" s="59"/>
      <c r="AF39" s="59"/>
      <c r="AG39" s="59"/>
      <c r="AH39" s="59"/>
    </row>
    <row r="40" spans="2:34" x14ac:dyDescent="0.3">
      <c r="B40" s="55"/>
      <c r="C40" s="55"/>
      <c r="D40" s="55"/>
      <c r="E40" s="55"/>
      <c r="F40" s="55"/>
      <c r="G40" s="55"/>
      <c r="H40" s="55"/>
      <c r="I40" s="55"/>
      <c r="J40" s="55"/>
      <c r="K40" s="55"/>
      <c r="L40" s="55"/>
      <c r="M40" s="55"/>
      <c r="N40" s="55"/>
      <c r="O40" s="55"/>
      <c r="P40" s="55"/>
      <c r="Q40" s="55"/>
      <c r="R40" s="55"/>
      <c r="S40" s="55"/>
      <c r="T40" s="55"/>
      <c r="U40" s="55"/>
      <c r="V40" s="55"/>
      <c r="W40" s="55"/>
      <c r="X40" s="55"/>
      <c r="Y40" s="55"/>
      <c r="Z40" s="55"/>
      <c r="AA40" s="55"/>
      <c r="AB40" s="55"/>
      <c r="AC40" s="55"/>
    </row>
    <row r="42" spans="2:34" x14ac:dyDescent="0.3">
      <c r="B42" s="59"/>
      <c r="C42" s="59"/>
      <c r="D42" s="59"/>
      <c r="E42" s="59"/>
      <c r="F42" s="59"/>
      <c r="G42" s="59"/>
      <c r="H42" s="59"/>
      <c r="I42" s="59"/>
      <c r="J42" s="59"/>
      <c r="K42" s="59"/>
      <c r="L42" s="59"/>
      <c r="M42" s="59"/>
      <c r="N42" s="59"/>
      <c r="O42" s="59"/>
      <c r="P42" s="59"/>
      <c r="Q42" s="59"/>
      <c r="R42" s="59"/>
      <c r="S42" s="59"/>
      <c r="T42" s="59"/>
      <c r="U42" s="59"/>
      <c r="V42" s="59"/>
      <c r="W42" s="59"/>
      <c r="X42" s="59"/>
      <c r="Y42" s="59"/>
      <c r="Z42" s="59"/>
      <c r="AA42" s="59"/>
      <c r="AB42" s="59"/>
      <c r="AC42" s="59"/>
    </row>
    <row r="43" spans="2:34" x14ac:dyDescent="0.3">
      <c r="B43" s="60"/>
      <c r="C43" s="60"/>
      <c r="D43" s="60"/>
      <c r="E43" s="60"/>
      <c r="F43" s="60"/>
      <c r="G43" s="60"/>
      <c r="H43" s="60"/>
      <c r="I43" s="60"/>
      <c r="J43" s="60"/>
      <c r="K43" s="60"/>
      <c r="L43" s="60"/>
      <c r="M43" s="60"/>
      <c r="N43" s="60"/>
      <c r="O43" s="60"/>
      <c r="P43" s="60"/>
      <c r="Q43" s="60"/>
      <c r="R43" s="60"/>
      <c r="S43" s="60"/>
      <c r="T43" s="60"/>
      <c r="U43" s="60"/>
      <c r="V43" s="60"/>
      <c r="W43" s="60"/>
      <c r="X43" s="60"/>
      <c r="Y43" s="60"/>
      <c r="Z43" s="60"/>
      <c r="AA43" s="60"/>
      <c r="AB43" s="60"/>
      <c r="AC43" s="60"/>
    </row>
  </sheetData>
  <mergeCells count="1">
    <mergeCell ref="A1:H1"/>
  </mergeCell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11</vt:i4>
      </vt:variant>
    </vt:vector>
  </HeadingPairs>
  <TitlesOfParts>
    <vt:vector size="19" baseType="lpstr">
      <vt:lpstr>Servicios Deuda Anual</vt:lpstr>
      <vt:lpstr>Base Graf</vt:lpstr>
      <vt:lpstr>Perfil Int Mensual</vt:lpstr>
      <vt:lpstr>Perfil Amort Mensual</vt:lpstr>
      <vt:lpstr>Gráficos</vt:lpstr>
      <vt:lpstr>Ratios 2025</vt:lpstr>
      <vt:lpstr>Avales</vt:lpstr>
      <vt:lpstr>Evolución Deuda Total</vt:lpstr>
      <vt:lpstr>Acreedor_pesos</vt:lpstr>
      <vt:lpstr>Acreedor_USD</vt:lpstr>
      <vt:lpstr>Acreedor_UVA</vt:lpstr>
      <vt:lpstr>Por_moneda</vt:lpstr>
      <vt:lpstr>Por_tasa_int</vt:lpstr>
      <vt:lpstr>Servicio_pesos</vt:lpstr>
      <vt:lpstr>Servicio_USD</vt:lpstr>
      <vt:lpstr>Servicio_UVA</vt:lpstr>
      <vt:lpstr>Vto_en_pesos</vt:lpstr>
      <vt:lpstr>Vto_en_USD</vt:lpstr>
      <vt:lpstr>Vto_en_UVA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de Windows</dc:creator>
  <cp:lastModifiedBy>Alvaro Chaves</cp:lastModifiedBy>
  <dcterms:created xsi:type="dcterms:W3CDTF">2020-03-11T14:25:05Z</dcterms:created>
  <dcterms:modified xsi:type="dcterms:W3CDTF">2025-08-21T13:08:24Z</dcterms:modified>
</cp:coreProperties>
</file>